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RCUS\6_documentos\GCONJ\SNIRH_novo\CONEXAO\Cobranca\"/>
    </mc:Choice>
  </mc:AlternateContent>
  <xr:revisionPtr revIDLastSave="0" documentId="13_ncr:1_{B9185943-8747-4DCB-A897-591961B4C49B}" xr6:coauthVersionLast="34" xr6:coauthVersionMax="34" xr10:uidLastSave="{00000000-0000-0000-0000-000000000000}"/>
  <bookViews>
    <workbookView xWindow="480" yWindow="120" windowWidth="21840" windowHeight="9270" xr2:uid="{00000000-000D-0000-FFFF-FFFF00000000}"/>
  </bookViews>
  <sheets>
    <sheet name="Cobranca_Finalidade" sheetId="1" r:id="rId1"/>
    <sheet name="Cobranca_Arrecadacao" sheetId="3" r:id="rId2"/>
    <sheet name="Cobranca_Resumo" sheetId="2" r:id="rId3"/>
  </sheets>
  <definedNames>
    <definedName name="_xlnm.Print_Area" localSheetId="0">Cobranca_Finalidade!$A$1:$BW$94</definedName>
  </definedNames>
  <calcPr calcId="179021"/>
</workbook>
</file>

<file path=xl/calcChain.xml><?xml version="1.0" encoding="utf-8"?>
<calcChain xmlns="http://schemas.openxmlformats.org/spreadsheetml/2006/main">
  <c r="BK63" i="1" l="1"/>
  <c r="BV66" i="1" l="1"/>
  <c r="BV64" i="1"/>
  <c r="BI5" i="1" l="1"/>
  <c r="D8" i="2" l="1"/>
  <c r="BP11" i="1"/>
  <c r="BO11" i="1"/>
  <c r="BN11" i="1"/>
  <c r="BT8" i="1"/>
  <c r="BM8" i="1"/>
  <c r="BT7" i="1" l="1"/>
  <c r="BM7" i="1"/>
  <c r="D7" i="2" l="1"/>
  <c r="BT6" i="1"/>
  <c r="D6" i="2" s="1"/>
  <c r="BM6" i="1"/>
  <c r="BT5" i="1" l="1"/>
  <c r="D5" i="2" s="1"/>
  <c r="BM5" i="1"/>
  <c r="BM11" i="1" s="1"/>
  <c r="BT11" i="1" l="1"/>
  <c r="BT70" i="1"/>
  <c r="BV70" i="1" s="1"/>
  <c r="H65" i="3" s="1"/>
  <c r="BT69" i="1"/>
  <c r="BT68" i="1"/>
  <c r="BT67" i="1"/>
  <c r="BT34" i="1"/>
  <c r="BT33" i="1"/>
  <c r="BT32" i="1"/>
  <c r="BV32" i="1" s="1"/>
  <c r="BT31" i="1"/>
  <c r="BV31" i="1" s="1"/>
  <c r="BT30" i="1"/>
  <c r="BV30" i="1" s="1"/>
  <c r="BT29" i="1"/>
  <c r="BV29" i="1" s="1"/>
  <c r="BT28" i="1"/>
  <c r="BV28" i="1" s="1"/>
  <c r="BT27" i="1"/>
  <c r="BV27" i="1" s="1"/>
  <c r="BT26" i="1"/>
  <c r="BV26" i="1" s="1"/>
  <c r="BT25" i="1"/>
  <c r="BV25" i="1" s="1"/>
  <c r="BT23" i="1"/>
  <c r="BT22" i="1"/>
  <c r="BT21" i="1"/>
  <c r="BT20" i="1"/>
  <c r="BT19" i="1"/>
  <c r="BT18" i="1"/>
  <c r="BT17" i="1"/>
  <c r="BT16" i="1"/>
  <c r="BT15" i="1"/>
  <c r="BT14" i="1"/>
  <c r="BT13" i="1"/>
  <c r="BM70" i="1"/>
  <c r="BU70" i="1" s="1"/>
  <c r="G65" i="3" s="1"/>
  <c r="BM69" i="1"/>
  <c r="BM68" i="1"/>
  <c r="BM67" i="1"/>
  <c r="BM36" i="1"/>
  <c r="BM34" i="1"/>
  <c r="BM33" i="1"/>
  <c r="BM32" i="1"/>
  <c r="BM31" i="1"/>
  <c r="BM30" i="1"/>
  <c r="BM29" i="1"/>
  <c r="BM28" i="1"/>
  <c r="BM27" i="1"/>
  <c r="BM26" i="1"/>
  <c r="BM25" i="1"/>
  <c r="BM14" i="1"/>
  <c r="BM15" i="1"/>
  <c r="BM16" i="1"/>
  <c r="BM17" i="1"/>
  <c r="BM18" i="1"/>
  <c r="BM19" i="1"/>
  <c r="BM20" i="1"/>
  <c r="BM21" i="1"/>
  <c r="BM22" i="1"/>
  <c r="BM23" i="1"/>
  <c r="BM13" i="1"/>
  <c r="BF69" i="1"/>
  <c r="BF68" i="1"/>
  <c r="BF67" i="1"/>
  <c r="BF71" i="1" s="1"/>
  <c r="BF61" i="1"/>
  <c r="BF60" i="1"/>
  <c r="BF59" i="1"/>
  <c r="BF58" i="1"/>
  <c r="BF57" i="1"/>
  <c r="BF56" i="1"/>
  <c r="BF55" i="1"/>
  <c r="BF63" i="1" s="1"/>
  <c r="BF54" i="1"/>
  <c r="BF53" i="1"/>
  <c r="BF52" i="1"/>
  <c r="BF51" i="1"/>
  <c r="BF44" i="1"/>
  <c r="BF43" i="1"/>
  <c r="BF42" i="1"/>
  <c r="BF41" i="1"/>
  <c r="BF40" i="1"/>
  <c r="BF39" i="1"/>
  <c r="BF37" i="1"/>
  <c r="BF36" i="1"/>
  <c r="BF50" i="1" s="1"/>
  <c r="BF34" i="1"/>
  <c r="BF33" i="1"/>
  <c r="BF35" i="1" s="1"/>
  <c r="BF32" i="1"/>
  <c r="BF31" i="1"/>
  <c r="BF30" i="1"/>
  <c r="BF28" i="1"/>
  <c r="BF29" i="1"/>
  <c r="BF27" i="1"/>
  <c r="BF26" i="1"/>
  <c r="BF25" i="1"/>
  <c r="BF23" i="1"/>
  <c r="BF22" i="1"/>
  <c r="BF21" i="1"/>
  <c r="BF20" i="1"/>
  <c r="BF19" i="1"/>
  <c r="BF18" i="1"/>
  <c r="BF17" i="1"/>
  <c r="BF24" i="1" s="1"/>
  <c r="BF16" i="1"/>
  <c r="BF15" i="1"/>
  <c r="BF14" i="1"/>
  <c r="BF13" i="1"/>
  <c r="BF8" i="1"/>
  <c r="BF11" i="1" s="1"/>
  <c r="BF6" i="1"/>
  <c r="BF5" i="1"/>
  <c r="AY69" i="1"/>
  <c r="AY68" i="1"/>
  <c r="AY67" i="1"/>
  <c r="AY71" i="1" s="1"/>
  <c r="AY64" i="1"/>
  <c r="AY65" i="1" s="1"/>
  <c r="AY61" i="1"/>
  <c r="AY63" i="1" s="1"/>
  <c r="AY60" i="1"/>
  <c r="AY59" i="1"/>
  <c r="AY58" i="1"/>
  <c r="AY57" i="1"/>
  <c r="AY56" i="1"/>
  <c r="AY55" i="1"/>
  <c r="AY54" i="1"/>
  <c r="AY53" i="1"/>
  <c r="AY52" i="1"/>
  <c r="AY51" i="1"/>
  <c r="AY44" i="1"/>
  <c r="AY43" i="1"/>
  <c r="AY42" i="1"/>
  <c r="AY41" i="1"/>
  <c r="AY40" i="1"/>
  <c r="AY50" i="1" s="1"/>
  <c r="AY39" i="1"/>
  <c r="AY37" i="1"/>
  <c r="AY36" i="1"/>
  <c r="AY34" i="1"/>
  <c r="AY33" i="1"/>
  <c r="AY32" i="1"/>
  <c r="AY31" i="1"/>
  <c r="AY30" i="1"/>
  <c r="AY29" i="1"/>
  <c r="AY28" i="1"/>
  <c r="AY27" i="1"/>
  <c r="AY26" i="1"/>
  <c r="AY25" i="1"/>
  <c r="AY23" i="1"/>
  <c r="AY22" i="1"/>
  <c r="AY21" i="1"/>
  <c r="AY20" i="1"/>
  <c r="AY19" i="1"/>
  <c r="AY18" i="1"/>
  <c r="AY17" i="1"/>
  <c r="AY16" i="1"/>
  <c r="AY15" i="1"/>
  <c r="AY14" i="1"/>
  <c r="AY13" i="1"/>
  <c r="AY8" i="1"/>
  <c r="AY7" i="1"/>
  <c r="AY6" i="1"/>
  <c r="BT62" i="1"/>
  <c r="BV62" i="1" s="1"/>
  <c r="H57" i="3" s="1"/>
  <c r="BT61" i="1"/>
  <c r="BT60" i="1"/>
  <c r="BT59" i="1"/>
  <c r="BT58" i="1"/>
  <c r="BT57" i="1"/>
  <c r="BT56" i="1"/>
  <c r="BT55" i="1"/>
  <c r="BT54" i="1"/>
  <c r="BT53" i="1"/>
  <c r="BT52" i="1"/>
  <c r="BT51" i="1"/>
  <c r="BT41" i="1"/>
  <c r="BT48" i="1"/>
  <c r="BT47" i="1"/>
  <c r="BT46" i="1"/>
  <c r="BT45" i="1"/>
  <c r="BT44" i="1"/>
  <c r="BT43" i="1"/>
  <c r="BT42" i="1"/>
  <c r="BT40" i="1"/>
  <c r="BT39" i="1"/>
  <c r="BT38" i="1"/>
  <c r="BT37" i="1"/>
  <c r="BT36" i="1"/>
  <c r="BM62" i="1"/>
  <c r="BM61" i="1"/>
  <c r="BM60" i="1"/>
  <c r="BM59" i="1"/>
  <c r="BM58" i="1"/>
  <c r="BM57" i="1"/>
  <c r="BM56" i="1"/>
  <c r="BM55" i="1"/>
  <c r="BM54" i="1"/>
  <c r="BM53" i="1"/>
  <c r="BM52" i="1"/>
  <c r="BM51" i="1"/>
  <c r="BM47" i="1"/>
  <c r="BM48" i="1"/>
  <c r="BM45" i="1"/>
  <c r="BM46" i="1"/>
  <c r="BM43" i="1"/>
  <c r="BM44" i="1"/>
  <c r="BM42" i="1"/>
  <c r="BM41" i="1"/>
  <c r="BM40" i="1"/>
  <c r="BM39" i="1"/>
  <c r="BM38" i="1"/>
  <c r="BM37" i="1"/>
  <c r="BG50" i="1"/>
  <c r="BV33" i="1" l="1"/>
  <c r="BV34" i="1"/>
  <c r="BV67" i="1"/>
  <c r="BV68" i="1"/>
  <c r="BV69" i="1"/>
  <c r="BV71" i="1"/>
  <c r="BV23" i="1"/>
  <c r="BV22" i="1"/>
  <c r="BV21" i="1"/>
  <c r="BV20" i="1"/>
  <c r="BV19" i="1"/>
  <c r="BV18" i="1"/>
  <c r="BV17" i="1"/>
  <c r="BV16" i="1"/>
  <c r="BV15" i="1"/>
  <c r="BV14" i="1"/>
  <c r="BV13" i="1"/>
  <c r="BV12" i="1"/>
  <c r="BU69" i="1"/>
  <c r="BU68" i="1"/>
  <c r="BU67" i="1"/>
  <c r="BU66" i="1"/>
  <c r="BU64" i="1"/>
  <c r="BU34" i="1"/>
  <c r="BU33" i="1"/>
  <c r="BU32" i="1"/>
  <c r="BU31" i="1"/>
  <c r="BU30" i="1"/>
  <c r="BU29" i="1"/>
  <c r="BU28" i="1"/>
  <c r="BU27" i="1"/>
  <c r="BU26" i="1"/>
  <c r="BU25" i="1"/>
  <c r="BU23" i="1"/>
  <c r="BU22" i="1"/>
  <c r="BU21" i="1"/>
  <c r="BU20" i="1"/>
  <c r="BU19" i="1"/>
  <c r="BU18" i="1"/>
  <c r="BU17" i="1"/>
  <c r="BU16" i="1"/>
  <c r="BU15" i="1"/>
  <c r="BU14" i="1"/>
  <c r="BU13" i="1"/>
  <c r="BU12" i="1"/>
  <c r="BN24" i="1"/>
  <c r="BO24" i="1"/>
  <c r="BP24" i="1"/>
  <c r="BQ24" i="1"/>
  <c r="BR24" i="1"/>
  <c r="BS24" i="1"/>
  <c r="BN35" i="1"/>
  <c r="BO35" i="1"/>
  <c r="BP35" i="1"/>
  <c r="BQ35" i="1"/>
  <c r="BR35" i="1"/>
  <c r="BS35" i="1"/>
  <c r="BM35" i="1"/>
  <c r="BO65" i="1"/>
  <c r="BP65" i="1"/>
  <c r="BQ65" i="1"/>
  <c r="BR65" i="1"/>
  <c r="BS65" i="1"/>
  <c r="BN65" i="1"/>
  <c r="BH65" i="1"/>
  <c r="BI65" i="1"/>
  <c r="BJ65" i="1"/>
  <c r="BK65" i="1"/>
  <c r="BL65" i="1"/>
  <c r="BG65" i="1"/>
  <c r="BF65" i="1"/>
  <c r="BI50" i="1"/>
  <c r="BJ50" i="1"/>
  <c r="BK50" i="1"/>
  <c r="BL35" i="1"/>
  <c r="BG35" i="1"/>
  <c r="BH35" i="1"/>
  <c r="BI35" i="1"/>
  <c r="BJ35" i="1"/>
  <c r="BK35" i="1"/>
  <c r="BG24" i="1"/>
  <c r="BH24" i="1"/>
  <c r="BI24" i="1"/>
  <c r="BJ24" i="1"/>
  <c r="BK24" i="1"/>
  <c r="BL24" i="1"/>
  <c r="BH11" i="1"/>
  <c r="BG11" i="1"/>
  <c r="BU71" i="1" l="1"/>
  <c r="BU24" i="1"/>
  <c r="BU37" i="1"/>
  <c r="BU36" i="1"/>
  <c r="BU8" i="1"/>
  <c r="BU7" i="1"/>
  <c r="BU6" i="1"/>
  <c r="BT35" i="1" l="1"/>
  <c r="BU98" i="1" l="1"/>
  <c r="BT65" i="1" l="1"/>
  <c r="BM65" i="1"/>
  <c r="BT24" i="1" l="1"/>
  <c r="BM24" i="1"/>
  <c r="F61" i="3" l="1"/>
  <c r="F60" i="3"/>
  <c r="F32" i="3"/>
  <c r="F21" i="3"/>
  <c r="E32" i="3"/>
  <c r="E61" i="3"/>
  <c r="E60" i="3"/>
  <c r="E21" i="3"/>
  <c r="K31" i="2"/>
  <c r="K27" i="2"/>
  <c r="K23" i="2"/>
  <c r="D15" i="2"/>
  <c r="D12" i="2"/>
  <c r="D11" i="2"/>
  <c r="C15" i="2"/>
  <c r="C12" i="2"/>
  <c r="C11" i="2"/>
  <c r="BU90" i="1" l="1"/>
  <c r="BV83" i="1"/>
  <c r="F65" i="3"/>
  <c r="AT71" i="1"/>
  <c r="AU71" i="1"/>
  <c r="AV71" i="1"/>
  <c r="AW71" i="1"/>
  <c r="AX71" i="1"/>
  <c r="AZ71" i="1"/>
  <c r="BA71" i="1"/>
  <c r="BB71" i="1"/>
  <c r="BC71" i="1"/>
  <c r="BD71" i="1"/>
  <c r="BE71" i="1"/>
  <c r="BG71" i="1"/>
  <c r="BG72" i="1" s="1"/>
  <c r="BH71" i="1"/>
  <c r="BI71" i="1"/>
  <c r="BJ71" i="1"/>
  <c r="BK71" i="1"/>
  <c r="BL71" i="1"/>
  <c r="BN71" i="1"/>
  <c r="BO71" i="1"/>
  <c r="BP71" i="1"/>
  <c r="BQ71" i="1"/>
  <c r="BR71" i="1"/>
  <c r="BS71" i="1"/>
  <c r="AS71" i="1"/>
  <c r="AR71" i="1"/>
  <c r="AQ71" i="1"/>
  <c r="BV49" i="1"/>
  <c r="BU49" i="1"/>
  <c r="BN50" i="1"/>
  <c r="BN72" i="1" s="1"/>
  <c r="BO50" i="1"/>
  <c r="BP50" i="1"/>
  <c r="BQ50" i="1"/>
  <c r="BR50" i="1"/>
  <c r="BS50" i="1"/>
  <c r="AZ50" i="1"/>
  <c r="BA50" i="1"/>
  <c r="BB50" i="1"/>
  <c r="BC50" i="1"/>
  <c r="BD50" i="1"/>
  <c r="BE50" i="1"/>
  <c r="BH50" i="1"/>
  <c r="BL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E50" i="1"/>
  <c r="F63" i="3"/>
  <c r="F64" i="3"/>
  <c r="F62" i="3"/>
  <c r="E63" i="3"/>
  <c r="E64" i="3"/>
  <c r="E62" i="3"/>
  <c r="F59" i="3"/>
  <c r="E59" i="3"/>
  <c r="F57" i="3"/>
  <c r="F56" i="3"/>
  <c r="F55" i="3"/>
  <c r="F54" i="3"/>
  <c r="F53" i="3"/>
  <c r="F52" i="3"/>
  <c r="F51" i="3"/>
  <c r="F50" i="3"/>
  <c r="F49" i="3"/>
  <c r="F48" i="3"/>
  <c r="F47" i="3"/>
  <c r="F46" i="3"/>
  <c r="E50" i="3"/>
  <c r="E51" i="3"/>
  <c r="E52" i="3"/>
  <c r="E53" i="3"/>
  <c r="E54" i="3"/>
  <c r="E55" i="3"/>
  <c r="E56" i="3"/>
  <c r="E57" i="3"/>
  <c r="E49" i="3"/>
  <c r="E48" i="3"/>
  <c r="E46" i="3"/>
  <c r="F41" i="3"/>
  <c r="F40" i="3"/>
  <c r="F39" i="3"/>
  <c r="F38" i="3"/>
  <c r="F37" i="3"/>
  <c r="F36" i="3"/>
  <c r="F35" i="3"/>
  <c r="E38" i="3"/>
  <c r="E39" i="3"/>
  <c r="E40" i="3"/>
  <c r="E41" i="3"/>
  <c r="E37" i="3"/>
  <c r="E36" i="3"/>
  <c r="E35" i="3"/>
  <c r="E33" i="3"/>
  <c r="F31" i="3"/>
  <c r="F30" i="3"/>
  <c r="F29" i="3"/>
  <c r="F28" i="3"/>
  <c r="F27" i="3"/>
  <c r="F26" i="3"/>
  <c r="F25" i="3"/>
  <c r="F24" i="3"/>
  <c r="F23" i="3"/>
  <c r="F22" i="3"/>
  <c r="E29" i="3"/>
  <c r="E30" i="3"/>
  <c r="E31" i="3"/>
  <c r="E28" i="3"/>
  <c r="E27" i="3"/>
  <c r="E26" i="3"/>
  <c r="E25" i="3"/>
  <c r="E24" i="3"/>
  <c r="E23" i="3"/>
  <c r="E22" i="3"/>
  <c r="F16" i="3"/>
  <c r="F20" i="3"/>
  <c r="F19" i="3"/>
  <c r="F18" i="3"/>
  <c r="F17" i="3"/>
  <c r="F15" i="3"/>
  <c r="F14" i="3"/>
  <c r="F13" i="3"/>
  <c r="F12" i="3"/>
  <c r="F11" i="3"/>
  <c r="F10" i="3"/>
  <c r="E14" i="3"/>
  <c r="E15" i="3"/>
  <c r="E16" i="3"/>
  <c r="E17" i="3"/>
  <c r="E18" i="3"/>
  <c r="E19" i="3"/>
  <c r="E20" i="3"/>
  <c r="E13" i="3"/>
  <c r="E12" i="3"/>
  <c r="E11" i="3"/>
  <c r="E10" i="3"/>
  <c r="BU62" i="1"/>
  <c r="G57" i="3" s="1"/>
  <c r="AZ63" i="1"/>
  <c r="BA63" i="1"/>
  <c r="BB63" i="1"/>
  <c r="BC63" i="1"/>
  <c r="BD63" i="1"/>
  <c r="BE63" i="1"/>
  <c r="BG63" i="1"/>
  <c r="BH63" i="1"/>
  <c r="BI63" i="1"/>
  <c r="BJ63" i="1"/>
  <c r="BK72" i="1"/>
  <c r="BL63" i="1"/>
  <c r="BN63" i="1"/>
  <c r="BO63" i="1"/>
  <c r="BP63" i="1"/>
  <c r="BQ63" i="1"/>
  <c r="BR63" i="1"/>
  <c r="BS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I63" i="1"/>
  <c r="AJ63" i="1"/>
  <c r="AK63" i="1"/>
  <c r="AL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E63" i="1"/>
  <c r="BI11" i="1"/>
  <c r="BJ11" i="1"/>
  <c r="BK11" i="1"/>
  <c r="BL11" i="1"/>
  <c r="BQ11" i="1"/>
  <c r="BR11" i="1"/>
  <c r="BS11" i="1"/>
  <c r="AJ11" i="1"/>
  <c r="AK11" i="1"/>
  <c r="AL11" i="1"/>
  <c r="AM11" i="1"/>
  <c r="AN11" i="1"/>
  <c r="AO11" i="1"/>
  <c r="AP11" i="1"/>
  <c r="AQ11" i="1"/>
  <c r="AR11" i="1"/>
  <c r="AS11" i="1"/>
  <c r="AT11" i="1"/>
  <c r="AV11" i="1"/>
  <c r="AW11" i="1"/>
  <c r="AX11" i="1"/>
  <c r="AZ11" i="1"/>
  <c r="BA11" i="1"/>
  <c r="BB11" i="1"/>
  <c r="BC11" i="1"/>
  <c r="BD11" i="1"/>
  <c r="BE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T11" i="1"/>
  <c r="U11" i="1"/>
  <c r="V11" i="1"/>
  <c r="I11" i="1"/>
  <c r="J11" i="1"/>
  <c r="K11" i="1"/>
  <c r="L11" i="1"/>
  <c r="M11" i="1"/>
  <c r="N11" i="1"/>
  <c r="O11" i="1"/>
  <c r="P11" i="1"/>
  <c r="Q11" i="1"/>
  <c r="R11" i="1"/>
  <c r="S11" i="1"/>
  <c r="F11" i="1"/>
  <c r="G11" i="1"/>
  <c r="H11" i="1"/>
  <c r="E11" i="1"/>
  <c r="E8" i="3"/>
  <c r="BL72" i="1" l="1"/>
  <c r="BR72" i="1"/>
  <c r="BS72" i="1"/>
  <c r="BJ72" i="1"/>
  <c r="BI72" i="1"/>
  <c r="BQ72" i="1"/>
  <c r="BP72" i="1"/>
  <c r="BO72" i="1"/>
  <c r="BH72" i="1"/>
  <c r="F8" i="3"/>
  <c r="F4" i="3"/>
  <c r="BU38" i="1"/>
  <c r="F5" i="3"/>
  <c r="F33" i="3"/>
  <c r="BT71" i="1"/>
  <c r="F6" i="3"/>
  <c r="BU47" i="1"/>
  <c r="G44" i="3" s="1"/>
  <c r="E44" i="3"/>
  <c r="BT50" i="1"/>
  <c r="F34" i="3"/>
  <c r="BV45" i="1"/>
  <c r="H42" i="3" s="1"/>
  <c r="F42" i="3"/>
  <c r="BV38" i="1"/>
  <c r="F7" i="3"/>
  <c r="BU46" i="1"/>
  <c r="G43" i="3" s="1"/>
  <c r="E43" i="3"/>
  <c r="BV46" i="1"/>
  <c r="H43" i="3" s="1"/>
  <c r="F43" i="3"/>
  <c r="E7" i="3"/>
  <c r="C8" i="2"/>
  <c r="BU45" i="1"/>
  <c r="G42" i="3" s="1"/>
  <c r="E42" i="3"/>
  <c r="BV47" i="1"/>
  <c r="H44" i="3" s="1"/>
  <c r="F44" i="3"/>
  <c r="BM71" i="1"/>
  <c r="E65" i="3"/>
  <c r="E4" i="3"/>
  <c r="C5" i="2"/>
  <c r="BU48" i="1"/>
  <c r="E5" i="3"/>
  <c r="C6" i="2"/>
  <c r="C7" i="2"/>
  <c r="E6" i="3"/>
  <c r="BV7" i="1"/>
  <c r="BT63" i="1"/>
  <c r="BM50" i="1"/>
  <c r="E34" i="3"/>
  <c r="BM63" i="1"/>
  <c r="E47" i="3"/>
  <c r="BV48" i="1"/>
  <c r="C9" i="2" l="1"/>
  <c r="BT72" i="1"/>
  <c r="F67" i="3" s="1"/>
  <c r="BM72" i="1"/>
  <c r="F66" i="3"/>
  <c r="D16" i="2"/>
  <c r="C16" i="2"/>
  <c r="E66" i="3"/>
  <c r="F45" i="3"/>
  <c r="D13" i="2"/>
  <c r="E58" i="3"/>
  <c r="C14" i="2"/>
  <c r="C13" i="2"/>
  <c r="E45" i="3"/>
  <c r="D14" i="2"/>
  <c r="F58" i="3"/>
  <c r="E67" i="3" l="1"/>
  <c r="D17" i="2"/>
  <c r="BV8" i="1"/>
  <c r="BV6" i="1"/>
  <c r="BV5" i="1" l="1"/>
  <c r="BV11" i="1" s="1"/>
  <c r="AU5" i="1"/>
  <c r="AU11" i="1" l="1"/>
  <c r="AY5" i="1"/>
  <c r="AX24" i="1"/>
  <c r="AW24" i="1"/>
  <c r="AV24" i="1"/>
  <c r="AU24" i="1"/>
  <c r="AT24" i="1"/>
  <c r="AS24" i="1"/>
  <c r="AY11" i="1" l="1"/>
  <c r="BU5" i="1"/>
  <c r="BU11" i="1" s="1"/>
  <c r="AZ24" i="1"/>
  <c r="BA24" i="1"/>
  <c r="BB24" i="1"/>
  <c r="BC24" i="1"/>
  <c r="BD24" i="1"/>
  <c r="BE24" i="1"/>
  <c r="AS35" i="1"/>
  <c r="AT35" i="1"/>
  <c r="AU35" i="1"/>
  <c r="AV35" i="1"/>
  <c r="AW35" i="1"/>
  <c r="AX35" i="1"/>
  <c r="AZ35" i="1"/>
  <c r="BA35" i="1"/>
  <c r="BB35" i="1"/>
  <c r="BC35" i="1"/>
  <c r="BD35" i="1"/>
  <c r="BE35" i="1"/>
  <c r="BV36" i="1"/>
  <c r="BV37" i="1"/>
  <c r="BU40" i="1"/>
  <c r="BV40" i="1"/>
  <c r="BU41" i="1"/>
  <c r="BV41" i="1"/>
  <c r="AS65" i="1"/>
  <c r="AT65" i="1"/>
  <c r="AV65" i="1"/>
  <c r="AX65" i="1"/>
  <c r="AZ65" i="1"/>
  <c r="BA65" i="1"/>
  <c r="BC65" i="1"/>
  <c r="BE65" i="1"/>
  <c r="BV61" i="1" l="1"/>
  <c r="BV60" i="1"/>
  <c r="BV53" i="1"/>
  <c r="BV59" i="1"/>
  <c r="BV52" i="1"/>
  <c r="BV55" i="1"/>
  <c r="BV58" i="1"/>
  <c r="BV54" i="1"/>
  <c r="BV57" i="1"/>
  <c r="BV56" i="1"/>
  <c r="BU60" i="1"/>
  <c r="BU57" i="1"/>
  <c r="BU56" i="1"/>
  <c r="BU53" i="1"/>
  <c r="BU55" i="1"/>
  <c r="BU61" i="1"/>
  <c r="BU52" i="1"/>
  <c r="BU59" i="1"/>
  <c r="BU58" i="1"/>
  <c r="BU54" i="1"/>
  <c r="BU44" i="1"/>
  <c r="BV43" i="1"/>
  <c r="BV39" i="1"/>
  <c r="BU43" i="1"/>
  <c r="BV51" i="1"/>
  <c r="BU39" i="1"/>
  <c r="BV42" i="1"/>
  <c r="BU42" i="1"/>
  <c r="BU51" i="1"/>
  <c r="BV44" i="1"/>
  <c r="AV72" i="1"/>
  <c r="AS72" i="1"/>
  <c r="BD72" i="1"/>
  <c r="AX72" i="1"/>
  <c r="AT72" i="1"/>
  <c r="BA72" i="1"/>
  <c r="BB72" i="1"/>
  <c r="AY35" i="1"/>
  <c r="AW72" i="1"/>
  <c r="AZ72" i="1"/>
  <c r="BE72" i="1"/>
  <c r="AU72" i="1"/>
  <c r="AY24" i="1"/>
  <c r="BC72" i="1"/>
  <c r="BV63" i="1" l="1"/>
  <c r="BU63" i="1"/>
  <c r="BV50" i="1"/>
  <c r="BU50" i="1"/>
  <c r="AY72" i="1"/>
  <c r="BF72" i="1"/>
  <c r="H39" i="3" l="1"/>
  <c r="H40" i="3"/>
  <c r="H41" i="3"/>
  <c r="G40" i="3"/>
  <c r="H63" i="3"/>
  <c r="H64" i="3"/>
  <c r="G63" i="3"/>
  <c r="G64" i="3"/>
  <c r="H62" i="3" l="1"/>
  <c r="G41" i="3"/>
  <c r="G39" i="3"/>
  <c r="G62" i="3" l="1"/>
  <c r="D9" i="2"/>
  <c r="D18" i="2" s="1"/>
  <c r="D11" i="3"/>
  <c r="D12" i="3" s="1"/>
  <c r="D13" i="3" s="1"/>
  <c r="D14" i="3" s="1"/>
  <c r="D15" i="3" s="1"/>
  <c r="D16" i="3" s="1"/>
  <c r="D17" i="3" s="1"/>
  <c r="D18" i="3" s="1"/>
  <c r="D19" i="3" s="1"/>
  <c r="D20" i="3" s="1"/>
  <c r="L27" i="2" l="1"/>
  <c r="L23" i="2"/>
  <c r="G61" i="3"/>
  <c r="H59" i="3"/>
  <c r="G59" i="3"/>
  <c r="G50" i="3"/>
  <c r="H50" i="3"/>
  <c r="G51" i="3"/>
  <c r="H51" i="3"/>
  <c r="G52" i="3"/>
  <c r="H52" i="3"/>
  <c r="G53" i="3"/>
  <c r="H53" i="3"/>
  <c r="G54" i="3"/>
  <c r="H54" i="3"/>
  <c r="G55" i="3"/>
  <c r="H55" i="3"/>
  <c r="G56" i="3"/>
  <c r="H56" i="3"/>
  <c r="H49" i="3"/>
  <c r="G49" i="3"/>
  <c r="G47" i="3"/>
  <c r="H47" i="3"/>
  <c r="G48" i="3"/>
  <c r="H48" i="3"/>
  <c r="H46" i="3"/>
  <c r="G46" i="3"/>
  <c r="G34" i="3"/>
  <c r="H34" i="3"/>
  <c r="G35" i="3"/>
  <c r="H35" i="3"/>
  <c r="G36" i="3"/>
  <c r="H36" i="3"/>
  <c r="G37" i="3"/>
  <c r="H37" i="3"/>
  <c r="G38" i="3"/>
  <c r="H38" i="3"/>
  <c r="G23" i="3"/>
  <c r="G24" i="3"/>
  <c r="G25" i="3"/>
  <c r="G26" i="3"/>
  <c r="G27" i="3"/>
  <c r="G28" i="3"/>
  <c r="G29" i="3"/>
  <c r="G30" i="3"/>
  <c r="G31" i="3"/>
  <c r="G22" i="3"/>
  <c r="H29" i="3"/>
  <c r="H31" i="3"/>
  <c r="H30" i="3"/>
  <c r="H23" i="3"/>
  <c r="H24" i="3"/>
  <c r="H25" i="3"/>
  <c r="H26" i="3"/>
  <c r="H27" i="3"/>
  <c r="H28" i="3"/>
  <c r="H22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H10" i="3"/>
  <c r="H9" i="3" l="1"/>
  <c r="BV24" i="1"/>
  <c r="G10" i="3"/>
  <c r="H8" i="3"/>
  <c r="H61" i="3"/>
  <c r="H33" i="3"/>
  <c r="G33" i="3"/>
  <c r="G4" i="3"/>
  <c r="E5" i="2"/>
  <c r="G9" i="3"/>
  <c r="G7" i="3"/>
  <c r="E8" i="2"/>
  <c r="F5" i="2"/>
  <c r="H4" i="3"/>
  <c r="G6" i="3"/>
  <c r="E7" i="2"/>
  <c r="F8" i="2"/>
  <c r="H7" i="3"/>
  <c r="G8" i="3"/>
  <c r="H5" i="3"/>
  <c r="F6" i="2"/>
  <c r="G5" i="3"/>
  <c r="E6" i="2"/>
  <c r="F7" i="2"/>
  <c r="H6" i="3"/>
  <c r="AQ65" i="1"/>
  <c r="AR65" i="1"/>
  <c r="C17" i="2" l="1"/>
  <c r="C18" i="2" s="1"/>
  <c r="F9" i="2"/>
  <c r="E9" i="2"/>
  <c r="G21" i="3"/>
  <c r="E11" i="2"/>
  <c r="AM65" i="1" l="1"/>
  <c r="BV65" i="1"/>
  <c r="BU65" i="1"/>
  <c r="AR35" i="1"/>
  <c r="AQ35" i="1"/>
  <c r="AR24" i="1"/>
  <c r="AQ24" i="1"/>
  <c r="AP24" i="1"/>
  <c r="AR72" i="1" l="1"/>
  <c r="AQ72" i="1"/>
  <c r="H60" i="3"/>
  <c r="F15" i="2"/>
  <c r="H66" i="3"/>
  <c r="F16" i="2"/>
  <c r="G45" i="3"/>
  <c r="E13" i="2"/>
  <c r="E16" i="2"/>
  <c r="G66" i="3"/>
  <c r="H21" i="3"/>
  <c r="F11" i="2"/>
  <c r="F13" i="2"/>
  <c r="H45" i="3"/>
  <c r="G60" i="3"/>
  <c r="E15" i="2"/>
  <c r="BV35" i="1"/>
  <c r="BU35" i="1"/>
  <c r="BU72" i="1" l="1"/>
  <c r="G67" i="3" s="1"/>
  <c r="BV72" i="1"/>
  <c r="G58" i="3"/>
  <c r="E14" i="2"/>
  <c r="E12" i="2"/>
  <c r="G32" i="3"/>
  <c r="H32" i="3"/>
  <c r="F12" i="2"/>
  <c r="F14" i="2"/>
  <c r="H58" i="3"/>
  <c r="E24" i="1"/>
  <c r="H67" i="3" l="1"/>
  <c r="F17" i="2"/>
  <c r="F18" i="2" s="1"/>
  <c r="E17" i="2"/>
  <c r="E18" i="2" s="1"/>
  <c r="AO65" i="1"/>
  <c r="AP65" i="1"/>
  <c r="AN65" i="1"/>
  <c r="E35" i="1"/>
  <c r="AO35" i="1"/>
  <c r="AP35" i="1"/>
  <c r="AP72" i="1" s="1"/>
  <c r="AN35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O72" i="1" l="1"/>
  <c r="AN72" i="1"/>
  <c r="D14" i="1"/>
  <c r="D15" i="1" s="1"/>
  <c r="D16" i="1" s="1"/>
  <c r="D17" i="1" s="1"/>
  <c r="D18" i="1" s="1"/>
  <c r="D19" i="1" s="1"/>
  <c r="D20" i="1" s="1"/>
  <c r="D21" i="1" s="1"/>
  <c r="D22" i="1" s="1"/>
  <c r="D23" i="1" s="1"/>
  <c r="J23" i="2" l="1"/>
  <c r="B15" i="2"/>
  <c r="B14" i="2"/>
  <c r="B13" i="2"/>
  <c r="B12" i="2"/>
  <c r="B11" i="2"/>
  <c r="B8" i="2"/>
  <c r="B7" i="2"/>
  <c r="B6" i="2"/>
  <c r="B5" i="2"/>
  <c r="F65" i="1" l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E65" i="1"/>
  <c r="E72" i="1" s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I72" i="1" s="1"/>
  <c r="AJ35" i="1"/>
  <c r="AK35" i="1"/>
  <c r="AL35" i="1"/>
  <c r="AM35" i="1"/>
  <c r="AM72" i="1" s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F24" i="1"/>
  <c r="G24" i="1"/>
  <c r="G72" i="1" s="1"/>
  <c r="H24" i="1"/>
  <c r="I24" i="1"/>
  <c r="J24" i="1"/>
  <c r="K24" i="1"/>
  <c r="K72" i="1" s="1"/>
  <c r="L24" i="1"/>
  <c r="M24" i="1"/>
  <c r="N24" i="1"/>
  <c r="AE72" i="1" l="1"/>
  <c r="Z72" i="1"/>
  <c r="V72" i="1"/>
  <c r="R72" i="1"/>
  <c r="N72" i="1"/>
  <c r="J72" i="1"/>
  <c r="F72" i="1"/>
  <c r="AL72" i="1"/>
  <c r="AH72" i="1"/>
  <c r="AD72" i="1"/>
  <c r="AB72" i="1"/>
  <c r="P72" i="1"/>
  <c r="X72" i="1"/>
  <c r="T72" i="1"/>
  <c r="L72" i="1"/>
  <c r="H72" i="1"/>
  <c r="AJ72" i="1"/>
  <c r="AF72" i="1"/>
  <c r="Y72" i="1"/>
  <c r="U72" i="1"/>
  <c r="Q72" i="1"/>
  <c r="M72" i="1"/>
  <c r="I72" i="1"/>
  <c r="AK72" i="1"/>
  <c r="AG72" i="1"/>
  <c r="AC72" i="1"/>
  <c r="AA72" i="1"/>
  <c r="W72" i="1"/>
  <c r="S72" i="1"/>
  <c r="O72" i="1"/>
  <c r="L31" i="2"/>
</calcChain>
</file>

<file path=xl/sharedStrings.xml><?xml version="1.0" encoding="utf-8"?>
<sst xmlns="http://schemas.openxmlformats.org/spreadsheetml/2006/main" count="888" uniqueCount="151">
  <si>
    <t>Bacia Hidrográfica</t>
  </si>
  <si>
    <t>Domínio</t>
  </si>
  <si>
    <t>Início</t>
  </si>
  <si>
    <t>TOTAL</t>
  </si>
  <si>
    <t>Fonte</t>
  </si>
  <si>
    <t>Cobrado</t>
  </si>
  <si>
    <t>Arrecadado</t>
  </si>
  <si>
    <t>União</t>
  </si>
  <si>
    <t>ANA</t>
  </si>
  <si>
    <t>INEA/RJ</t>
  </si>
  <si>
    <t>RJ</t>
  </si>
  <si>
    <t>...</t>
  </si>
  <si>
    <t>Paraíba do Sul</t>
  </si>
  <si>
    <t>SP</t>
  </si>
  <si>
    <t>MG</t>
  </si>
  <si>
    <t>Fundação PCJ</t>
  </si>
  <si>
    <t>PCJ (paulista)</t>
  </si>
  <si>
    <t>PJ</t>
  </si>
  <si>
    <t>IGAM/MG</t>
  </si>
  <si>
    <t>das Velhas</t>
  </si>
  <si>
    <t>Araguari</t>
  </si>
  <si>
    <t>Piranga</t>
  </si>
  <si>
    <t>Piracicaba</t>
  </si>
  <si>
    <t>Santo Antônio</t>
  </si>
  <si>
    <t>Suaçuí</t>
  </si>
  <si>
    <t>Caratinga</t>
  </si>
  <si>
    <t>Manhuaçu</t>
  </si>
  <si>
    <t>Guandu</t>
  </si>
  <si>
    <t>CE</t>
  </si>
  <si>
    <t>COGERH/CE</t>
  </si>
  <si>
    <t>Sorocaba e Médio Tietê</t>
  </si>
  <si>
    <t>Baixo Tietê</t>
  </si>
  <si>
    <t>Baixada Santista</t>
  </si>
  <si>
    <t>Alto Iguaçu e Afluentes do Alto Ribeira</t>
  </si>
  <si>
    <t>PR</t>
  </si>
  <si>
    <t>AguasParaná</t>
  </si>
  <si>
    <t>ANEEL</t>
  </si>
  <si>
    <t>PARANÁ</t>
  </si>
  <si>
    <t>SÃO PAULO</t>
  </si>
  <si>
    <t>INTERESTADUAL</t>
  </si>
  <si>
    <t>Total CE</t>
  </si>
  <si>
    <t>Total RJ</t>
  </si>
  <si>
    <t>Total SP</t>
  </si>
  <si>
    <t>Total MG</t>
  </si>
  <si>
    <t>MINAS GERAIS</t>
  </si>
  <si>
    <t>Total PR</t>
  </si>
  <si>
    <t>UHEs</t>
  </si>
  <si>
    <t>1- De acordo com o Decreto nº 7.402/10, a parcela referida no inciso II do § 1º do art. 17 da Lei nº 9.648/98, constitui cobrança pelo uso de recursos hídricos, prevista no inciso IV do art. 5º da Lei nº 9.433/97, e será destinada ao Ministério do Meio Ambiente para as despesas que constituem obrigações legais referentes à Política Nacional de Recursos Hídricos e ao Sistema Nacional de Gerenciamento de Recursos Hídricos.</t>
  </si>
  <si>
    <t>Médio Paraíba do Sul</t>
  </si>
  <si>
    <t>Piabanha</t>
  </si>
  <si>
    <t>Baixo Paraíba do Sul</t>
  </si>
  <si>
    <t>Baía de Guanabara</t>
  </si>
  <si>
    <t>Baía da Ilha Grande</t>
  </si>
  <si>
    <t>Itabapoana</t>
  </si>
  <si>
    <t>Lagos São João</t>
  </si>
  <si>
    <t>Macaé e Rio das Ostras</t>
  </si>
  <si>
    <t>São Francisco</t>
  </si>
  <si>
    <t>Doce</t>
  </si>
  <si>
    <t>Ceará</t>
  </si>
  <si>
    <t>Rio de Janeiro</t>
  </si>
  <si>
    <t>São Paulo</t>
  </si>
  <si>
    <t>Minas Gerais</t>
  </si>
  <si>
    <t>Paraná</t>
  </si>
  <si>
    <t>TOTAL INTERESTADUAL</t>
  </si>
  <si>
    <t>Piracicaba, Capivari, Jundiaí (PCJ)</t>
  </si>
  <si>
    <t>Cobranças Implementadas</t>
  </si>
  <si>
    <t>Cobranças Interestaduais</t>
  </si>
  <si>
    <t>Cobranças Estaduais</t>
  </si>
  <si>
    <t>Total</t>
  </si>
  <si>
    <t>Cobrança</t>
  </si>
  <si>
    <t>Valores Arrecadados com a Cobrança pelo Uso de Recursos Hídricos do Setor Hidrelétrico no País, em R$ 1,00</t>
  </si>
  <si>
    <t>Valores Cobrados e Arrecadados com a Cobrança pelo Uso de Recursos Hídricos em Bacias Hidrográficas no País, em R$ 1,00</t>
  </si>
  <si>
    <t>Piracicaba, Capivari, Jundiaí (Comitês PCJ)</t>
  </si>
  <si>
    <t>São Francisco (CBHSF)</t>
  </si>
  <si>
    <t>Paraíba do Sul (CEIVAP)</t>
  </si>
  <si>
    <t>Mecanismo Diferenciado de Pagamento - MDP, em R$ 1,00</t>
  </si>
  <si>
    <t>1- MDP = Mecanismo Diferenciado de Pagamento (refere a mecanismo de redução do valor cobrado em razão de investimentos voluntários dos usuários em ações de melhoria da quantidade/qualidade da água.</t>
  </si>
  <si>
    <t>Tipo de Usina</t>
  </si>
  <si>
    <r>
      <t>SETOR HIDRELÉTRICO</t>
    </r>
    <r>
      <rPr>
        <b/>
        <vertAlign val="superscript"/>
        <sz val="10"/>
        <rFont val="Arial"/>
        <family val="2"/>
      </rPr>
      <t>1</t>
    </r>
  </si>
  <si>
    <r>
      <t>MDP</t>
    </r>
    <r>
      <rPr>
        <b/>
        <vertAlign val="superscript"/>
        <sz val="10"/>
        <rFont val="Arial"/>
        <family val="2"/>
      </rPr>
      <t>1</t>
    </r>
  </si>
  <si>
    <r>
      <t>Piracicaba, Capivari, Jundiaí (Comitês PCJ)</t>
    </r>
    <r>
      <rPr>
        <vertAlign val="superscript"/>
        <sz val="10"/>
        <color rgb="FF000000"/>
        <rFont val="Arial"/>
        <family val="2"/>
      </rPr>
      <t>2</t>
    </r>
  </si>
  <si>
    <t>2- Conforme Resolução CNRH nº 78/07.</t>
  </si>
  <si>
    <t xml:space="preserve">Cobrado </t>
  </si>
  <si>
    <t>Coreaú</t>
  </si>
  <si>
    <t>Acaraú</t>
  </si>
  <si>
    <t>Litoral</t>
  </si>
  <si>
    <t>Curu</t>
  </si>
  <si>
    <t>Metropolitana</t>
  </si>
  <si>
    <t>Baixo Jaguaribe</t>
  </si>
  <si>
    <t>Parnaíba (Sertão Crateús e Serra Ibiapaba)</t>
  </si>
  <si>
    <t>Banabuiú</t>
  </si>
  <si>
    <t>Médio Jaguaribe</t>
  </si>
  <si>
    <t>Alto Jaguaribe</t>
  </si>
  <si>
    <t>Salgado</t>
  </si>
  <si>
    <t>Alto Tietê</t>
  </si>
  <si>
    <t>PARAÍBA</t>
  </si>
  <si>
    <t>AESA</t>
  </si>
  <si>
    <t>Preto/Paraibuna</t>
  </si>
  <si>
    <t>Pomba/Muriaé</t>
  </si>
  <si>
    <t>Total PB</t>
  </si>
  <si>
    <t>PB</t>
  </si>
  <si>
    <t>Todas as bacias</t>
  </si>
  <si>
    <t>Paraíba</t>
  </si>
  <si>
    <t>Em todas as bacias hidrográficas do Estado</t>
  </si>
  <si>
    <t>PCJ</t>
  </si>
  <si>
    <t>Doce (CBH-Doce)</t>
  </si>
  <si>
    <t>CEARÁ</t>
  </si>
  <si>
    <t>Rio Dois Rios</t>
  </si>
  <si>
    <t>Cobrança em Bacias Hidrográficas, em R$ milhões</t>
  </si>
  <si>
    <t>RIO DE JANEIRO</t>
  </si>
  <si>
    <t>Cobrança do Setor Hidrelétrico, em R$ milhões</t>
  </si>
  <si>
    <t>Mecanismo Diferenciado de Pagamento (MDP), em R$ milhões</t>
  </si>
  <si>
    <t>Valores Cobrados e Arrecadados com a Cobrança pelo Uso de Recursos Hídricos em Bacias Hidrográficas no País, em R$ milhões</t>
  </si>
  <si>
    <t>Saneamento</t>
  </si>
  <si>
    <t>Indústria</t>
  </si>
  <si>
    <t>Outros</t>
  </si>
  <si>
    <t>Litoral Sul</t>
  </si>
  <si>
    <t>Litoral Norte</t>
  </si>
  <si>
    <t>Tietê Jacaré</t>
  </si>
  <si>
    <t>Tietê Batalha</t>
  </si>
  <si>
    <t xml:space="preserve">Ribeira de Iguape e Litoral Sul </t>
  </si>
  <si>
    <t>Agropecuária</t>
  </si>
  <si>
    <t>Termelétrica</t>
  </si>
  <si>
    <t>Mineração</t>
  </si>
  <si>
    <t>Velhas</t>
  </si>
  <si>
    <t>SSRH/SP</t>
  </si>
  <si>
    <r>
      <t>TOTAL NO PAÍS</t>
    </r>
    <r>
      <rPr>
        <b/>
        <sz val="11"/>
        <color rgb="FFFFC000"/>
        <rFont val="Arial"/>
        <family val="2"/>
      </rPr>
      <t xml:space="preserve"> (cobranças em bacias hidrográficas)</t>
    </r>
  </si>
  <si>
    <r>
      <t>Doce (CBH-Doce)</t>
    </r>
    <r>
      <rPr>
        <vertAlign val="superscript"/>
        <sz val="10"/>
        <color rgb="FF000000"/>
        <rFont val="Arial"/>
        <family val="2"/>
      </rPr>
      <t>1</t>
    </r>
  </si>
  <si>
    <t>1- Os boletos referentes à cobrança de 2011 na Bacia do Doce foram encaminhados somente em 2012.</t>
  </si>
  <si>
    <t>Transferência de Valores Arrecadados com a Cobrança pelo Uso de Recursos Hídricos do CBH Guandu para o CEIVAP, em R$ 1,00</t>
  </si>
  <si>
    <t>COBRANÇA TOTAL NO PAÍS</t>
  </si>
  <si>
    <r>
      <t>Transposições PBS/Guandu</t>
    </r>
    <r>
      <rPr>
        <vertAlign val="superscript"/>
        <sz val="10"/>
        <color rgb="FF000000"/>
        <rFont val="Arial"/>
        <family val="2"/>
      </rPr>
      <t>1</t>
    </r>
  </si>
  <si>
    <t>1- Em função das transposições das águas da bacia do rio Paraíba do Sul para a bacia do rio Guandu, o CBH-Guandu transfere ao CEIVAP parte dos seus recursos arrecadados com a cobrança pelo uso de recursos hídricos (de jan/07 a set/16: 15%; e a partir de out/16: 20%). O CBH-Guandu tem atuação nos rios Guandu, Guarda e Guarda-Mirim, a transferência refere-se apenas a arrecadação sobre as águas superficiais do rio Guandu. Não há emissão de boleto pela ANA, sendo os valores transferidos diretamente do INEA/RJ para o CEIVAP.</t>
  </si>
  <si>
    <t>Transposições PBS/Guandu</t>
  </si>
  <si>
    <t>Transferência de Valores do CBH Guandu para o CEIVAP,                                em R$ milhões</t>
  </si>
  <si>
    <r>
      <t>CEARÁ</t>
    </r>
    <r>
      <rPr>
        <b/>
        <vertAlign val="superscript"/>
        <sz val="10"/>
        <color theme="1"/>
        <rFont val="Arial"/>
        <family val="2"/>
      </rPr>
      <t>3</t>
    </r>
  </si>
  <si>
    <r>
      <t>RIO DE JANEIRO</t>
    </r>
    <r>
      <rPr>
        <b/>
        <vertAlign val="superscript"/>
        <sz val="10"/>
        <color theme="1"/>
        <rFont val="Arial"/>
        <family val="2"/>
      </rPr>
      <t>4</t>
    </r>
  </si>
  <si>
    <t>3- A COGERH/CE não possui os valores cobrados e arrecadados por bacia para os anos anteriores a 2008.</t>
  </si>
  <si>
    <t>4- Sobre os valores cobrados 2004/2007 e arrecadados 2004/2006, ver Nota Técnica nº 001/2008/DGRH.</t>
  </si>
  <si>
    <t>2- Embora a cobrança tenha sido iniciada em 2017, os boletos começaram a ser emitidos em 2018.</t>
  </si>
  <si>
    <r>
      <t>Paranaíba (CBH Paranaíba)</t>
    </r>
    <r>
      <rPr>
        <vertAlign val="superscript"/>
        <sz val="10"/>
        <color rgb="FF000000"/>
        <rFont val="Arial"/>
        <family val="2"/>
      </rPr>
      <t>2</t>
    </r>
  </si>
  <si>
    <t>Pará</t>
  </si>
  <si>
    <t>Pardo</t>
  </si>
  <si>
    <t>Sapucaí-Mirim/Grande</t>
  </si>
  <si>
    <t>Mogi</t>
  </si>
  <si>
    <t>Serra da Mantiqueira</t>
  </si>
  <si>
    <r>
      <t>Verde Grande (CBH Verde Grande)</t>
    </r>
    <r>
      <rPr>
        <vertAlign val="superscript"/>
        <sz val="10"/>
        <color rgb="FF000000"/>
        <rFont val="Arial"/>
        <family val="2"/>
      </rPr>
      <t>2</t>
    </r>
  </si>
  <si>
    <t>Baixo Pardo/Grande</t>
  </si>
  <si>
    <t>Outras bacias</t>
  </si>
  <si>
    <t>Águas do Paraná</t>
  </si>
  <si>
    <t>Atualizada: junho/2018.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</si>
</sst>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_-* #,##0_-;\-* #,##0_-;_-* \-??_-;_-@_-"/>
    <numFmt numFmtId="166" formatCode="* #,##0\ ;\-* #,##0\ ;* \-#\ ;@\ "/>
    <numFmt numFmtId="167" formatCode="0.0%"/>
    <numFmt numFmtId="168" formatCode="[$-416]mmm\-yy;@"/>
    <numFmt numFmtId="169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C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3" tint="0.79998168889431442"/>
      <name val="Arial"/>
      <family val="2"/>
    </font>
    <font>
      <sz val="10"/>
      <color theme="1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C000"/>
      <name val="Arial"/>
      <family val="2"/>
    </font>
    <font>
      <b/>
      <sz val="14"/>
      <color rgb="FFFFC000"/>
      <name val="Arial"/>
      <family val="2"/>
    </font>
    <font>
      <b/>
      <sz val="5"/>
      <color rgb="FFFFC000"/>
      <name val="Arial"/>
      <family val="2"/>
    </font>
    <font>
      <b/>
      <sz val="5"/>
      <color theme="1"/>
      <name val="Arial"/>
      <family val="2"/>
    </font>
    <font>
      <sz val="5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7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CC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9">
    <xf numFmtId="0" fontId="0" fillId="0" borderId="0" xfId="0"/>
    <xf numFmtId="0" fontId="4" fillId="0" borderId="5" xfId="0" applyFont="1" applyFill="1" applyBorder="1" applyAlignment="1">
      <alignment horizontal="center" vertical="center" wrapText="1"/>
    </xf>
    <xf numFmtId="17" fontId="4" fillId="0" borderId="5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vertical="center" wrapText="1"/>
    </xf>
    <xf numFmtId="0" fontId="6" fillId="0" borderId="0" xfId="0" applyFont="1" applyFill="1" applyBorder="1"/>
    <xf numFmtId="43" fontId="6" fillId="0" borderId="0" xfId="0" applyNumberFormat="1" applyFont="1" applyFill="1" applyBorder="1"/>
    <xf numFmtId="0" fontId="6" fillId="0" borderId="0" xfId="0" applyFont="1"/>
    <xf numFmtId="17" fontId="4" fillId="0" borderId="5" xfId="0" quotePrefix="1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0" xfId="0" applyFont="1"/>
    <xf numFmtId="164" fontId="6" fillId="0" borderId="5" xfId="1" applyNumberFormat="1" applyFont="1" applyFill="1" applyBorder="1"/>
    <xf numFmtId="164" fontId="8" fillId="4" borderId="5" xfId="1" applyNumberFormat="1" applyFont="1" applyFill="1" applyBorder="1"/>
    <xf numFmtId="164" fontId="4" fillId="0" borderId="5" xfId="0" applyNumberFormat="1" applyFont="1" applyBorder="1"/>
    <xf numFmtId="164" fontId="8" fillId="3" borderId="5" xfId="1" applyNumberFormat="1" applyFont="1" applyFill="1" applyBorder="1"/>
    <xf numFmtId="164" fontId="6" fillId="0" borderId="5" xfId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17" fontId="4" fillId="0" borderId="1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164" fontId="13" fillId="0" borderId="0" xfId="1" applyNumberFormat="1" applyFont="1" applyFill="1" applyBorder="1"/>
    <xf numFmtId="0" fontId="12" fillId="0" borderId="0" xfId="0" applyFont="1" applyFill="1" applyBorder="1" applyAlignment="1">
      <alignment horizontal="center"/>
    </xf>
    <xf numFmtId="0" fontId="0" fillId="0" borderId="0" xfId="0" applyFont="1" applyFill="1"/>
    <xf numFmtId="164" fontId="13" fillId="2" borderId="17" xfId="1" applyNumberFormat="1" applyFont="1" applyFill="1" applyBorder="1"/>
    <xf numFmtId="0" fontId="12" fillId="2" borderId="18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164" fontId="15" fillId="2" borderId="23" xfId="1" applyNumberFormat="1" applyFont="1" applyFill="1" applyBorder="1"/>
    <xf numFmtId="0" fontId="16" fillId="2" borderId="24" xfId="0" applyFont="1" applyFill="1" applyBorder="1" applyAlignment="1">
      <alignment horizontal="center"/>
    </xf>
    <xf numFmtId="0" fontId="17" fillId="0" borderId="0" xfId="0" applyFont="1"/>
    <xf numFmtId="0" fontId="15" fillId="2" borderId="19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164" fontId="15" fillId="2" borderId="16" xfId="1" applyNumberFormat="1" applyFont="1" applyFill="1" applyBorder="1"/>
    <xf numFmtId="0" fontId="16" fillId="2" borderId="20" xfId="0" applyFont="1" applyFill="1" applyBorder="1" applyAlignment="1">
      <alignment horizontal="center"/>
    </xf>
    <xf numFmtId="164" fontId="8" fillId="4" borderId="6" xfId="1" applyNumberFormat="1" applyFont="1" applyFill="1" applyBorder="1"/>
    <xf numFmtId="0" fontId="4" fillId="0" borderId="8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64" fontId="15" fillId="2" borderId="8" xfId="1" applyNumberFormat="1" applyFont="1" applyFill="1" applyBorder="1"/>
    <xf numFmtId="0" fontId="16" fillId="2" borderId="9" xfId="0" applyFont="1" applyFill="1" applyBorder="1" applyAlignment="1">
      <alignment horizontal="center"/>
    </xf>
    <xf numFmtId="0" fontId="20" fillId="0" borderId="0" xfId="0" applyFont="1"/>
    <xf numFmtId="0" fontId="2" fillId="2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1" applyNumberFormat="1" applyFont="1" applyFill="1" applyBorder="1"/>
    <xf numFmtId="0" fontId="8" fillId="0" borderId="0" xfId="0" applyFont="1" applyFill="1" applyBorder="1" applyAlignment="1">
      <alignment horizontal="center"/>
    </xf>
    <xf numFmtId="0" fontId="20" fillId="0" borderId="0" xfId="0" applyFont="1" applyFill="1"/>
    <xf numFmtId="164" fontId="18" fillId="0" borderId="0" xfId="1" applyNumberFormat="1" applyFont="1" applyFill="1" applyBorder="1"/>
    <xf numFmtId="164" fontId="5" fillId="5" borderId="5" xfId="1" applyNumberFormat="1" applyFont="1" applyFill="1" applyBorder="1"/>
    <xf numFmtId="164" fontId="6" fillId="5" borderId="5" xfId="1" applyNumberFormat="1" applyFont="1" applyFill="1" applyBorder="1"/>
    <xf numFmtId="0" fontId="4" fillId="4" borderId="5" xfId="0" applyFont="1" applyFill="1" applyBorder="1" applyAlignment="1">
      <alignment horizontal="center" vertical="center" wrapText="1"/>
    </xf>
    <xf numFmtId="17" fontId="4" fillId="4" borderId="5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/>
    </xf>
    <xf numFmtId="164" fontId="8" fillId="5" borderId="5" xfId="1" applyNumberFormat="1" applyFont="1" applyFill="1" applyBorder="1"/>
    <xf numFmtId="164" fontId="8" fillId="4" borderId="5" xfId="1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vertical="center" wrapText="1"/>
    </xf>
    <xf numFmtId="164" fontId="8" fillId="3" borderId="17" xfId="1" applyNumberFormat="1" applyFont="1" applyFill="1" applyBorder="1"/>
    <xf numFmtId="164" fontId="8" fillId="4" borderId="15" xfId="1" applyNumberFormat="1" applyFont="1" applyFill="1" applyBorder="1"/>
    <xf numFmtId="165" fontId="21" fillId="0" borderId="5" xfId="1" applyNumberFormat="1" applyFont="1" applyFill="1" applyBorder="1" applyAlignment="1" applyProtection="1"/>
    <xf numFmtId="164" fontId="6" fillId="0" borderId="0" xfId="0" applyNumberFormat="1" applyFont="1"/>
    <xf numFmtId="0" fontId="10" fillId="0" borderId="0" xfId="2"/>
    <xf numFmtId="0" fontId="10" fillId="0" borderId="0" xfId="2" applyFill="1" applyBorder="1" applyAlignment="1">
      <alignment horizontal="center" vertical="center" wrapText="1"/>
    </xf>
    <xf numFmtId="164" fontId="10" fillId="0" borderId="0" xfId="2" applyNumberFormat="1" applyFill="1" applyBorder="1"/>
    <xf numFmtId="0" fontId="2" fillId="2" borderId="5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/>
    </xf>
    <xf numFmtId="164" fontId="8" fillId="4" borderId="30" xfId="1" applyNumberFormat="1" applyFont="1" applyFill="1" applyBorder="1"/>
    <xf numFmtId="164" fontId="6" fillId="0" borderId="5" xfId="1" quotePrefix="1" applyNumberFormat="1" applyFont="1" applyFill="1" applyBorder="1"/>
    <xf numFmtId="0" fontId="21" fillId="0" borderId="5" xfId="0" applyFont="1" applyFill="1" applyBorder="1" applyAlignment="1">
      <alignment horizontal="center" vertical="center" wrapText="1"/>
    </xf>
    <xf numFmtId="17" fontId="21" fillId="0" borderId="5" xfId="0" applyNumberFormat="1" applyFont="1" applyFill="1" applyBorder="1" applyAlignment="1">
      <alignment horizontal="center" vertical="center" wrapText="1"/>
    </xf>
    <xf numFmtId="166" fontId="21" fillId="6" borderId="5" xfId="1" applyNumberFormat="1" applyFont="1" applyFill="1" applyBorder="1" applyAlignment="1" applyProtection="1"/>
    <xf numFmtId="166" fontId="21" fillId="7" borderId="5" xfId="1" applyNumberFormat="1" applyFont="1" applyFill="1" applyBorder="1" applyAlignment="1" applyProtection="1"/>
    <xf numFmtId="166" fontId="21" fillId="9" borderId="5" xfId="1" applyNumberFormat="1" applyFont="1" applyFill="1" applyBorder="1" applyAlignment="1" applyProtection="1"/>
    <xf numFmtId="0" fontId="2" fillId="2" borderId="5" xfId="0" applyFont="1" applyFill="1" applyBorder="1" applyAlignment="1">
      <alignment horizontal="center" vertical="center" wrapText="1"/>
    </xf>
    <xf numFmtId="0" fontId="6" fillId="0" borderId="0" xfId="0" applyFont="1" applyBorder="1"/>
    <xf numFmtId="164" fontId="9" fillId="6" borderId="5" xfId="1" applyNumberFormat="1" applyFont="1" applyFill="1" applyBorder="1" applyAlignment="1">
      <alignment horizontal="center" vertical="center"/>
    </xf>
    <xf numFmtId="164" fontId="21" fillId="8" borderId="5" xfId="1" applyNumberFormat="1" applyFont="1" applyFill="1" applyBorder="1" applyAlignment="1" applyProtection="1"/>
    <xf numFmtId="164" fontId="6" fillId="0" borderId="5" xfId="1" applyNumberFormat="1" applyFont="1" applyBorder="1"/>
    <xf numFmtId="164" fontId="8" fillId="4" borderId="0" xfId="1" applyNumberFormat="1" applyFont="1" applyFill="1"/>
    <xf numFmtId="0" fontId="21" fillId="0" borderId="6" xfId="0" applyFont="1" applyBorder="1" applyAlignment="1">
      <alignment horizontal="center"/>
    </xf>
    <xf numFmtId="164" fontId="6" fillId="0" borderId="0" xfId="1" applyNumberFormat="1" applyFont="1" applyBorder="1"/>
    <xf numFmtId="164" fontId="6" fillId="0" borderId="5" xfId="1" quotePrefix="1" applyNumberFormat="1" applyFont="1" applyFill="1" applyBorder="1" applyAlignment="1">
      <alignment horizontal="center"/>
    </xf>
    <xf numFmtId="165" fontId="21" fillId="5" borderId="5" xfId="1" applyNumberFormat="1" applyFont="1" applyFill="1" applyBorder="1" applyAlignment="1" applyProtection="1"/>
    <xf numFmtId="164" fontId="21" fillId="5" borderId="5" xfId="1" applyNumberFormat="1" applyFont="1" applyFill="1" applyBorder="1" applyAlignment="1" applyProtection="1"/>
    <xf numFmtId="166" fontId="21" fillId="0" borderId="5" xfId="1" applyNumberFormat="1" applyFont="1" applyFill="1" applyBorder="1" applyAlignment="1" applyProtection="1"/>
    <xf numFmtId="0" fontId="2" fillId="2" borderId="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164" fontId="6" fillId="3" borderId="6" xfId="1" applyNumberFormat="1" applyFont="1" applyFill="1" applyBorder="1" applyAlignment="1">
      <alignment horizontal="center"/>
    </xf>
    <xf numFmtId="164" fontId="9" fillId="0" borderId="5" xfId="1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164" fontId="9" fillId="5" borderId="5" xfId="1" applyNumberFormat="1" applyFont="1" applyFill="1" applyBorder="1"/>
    <xf numFmtId="0" fontId="6" fillId="3" borderId="18" xfId="0" applyFont="1" applyFill="1" applyBorder="1" applyAlignment="1">
      <alignment horizontal="center"/>
    </xf>
    <xf numFmtId="164" fontId="8" fillId="10" borderId="17" xfId="1" applyNumberFormat="1" applyFont="1" applyFill="1" applyBorder="1"/>
    <xf numFmtId="164" fontId="6" fillId="0" borderId="17" xfId="1" applyNumberFormat="1" applyFont="1" applyFill="1" applyBorder="1"/>
    <xf numFmtId="0" fontId="2" fillId="2" borderId="26" xfId="0" applyFont="1" applyFill="1" applyBorder="1" applyAlignment="1">
      <alignment horizontal="center" vertical="center" wrapText="1"/>
    </xf>
    <xf numFmtId="164" fontId="8" fillId="4" borderId="32" xfId="1" applyNumberFormat="1" applyFont="1" applyFill="1" applyBorder="1"/>
    <xf numFmtId="164" fontId="15" fillId="2" borderId="33" xfId="1" applyNumberFormat="1" applyFont="1" applyFill="1" applyBorder="1"/>
    <xf numFmtId="164" fontId="15" fillId="2" borderId="31" xfId="1" applyNumberFormat="1" applyFont="1" applyFill="1" applyBorder="1"/>
    <xf numFmtId="164" fontId="8" fillId="4" borderId="32" xfId="1" applyNumberFormat="1" applyFont="1" applyFill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164" fontId="9" fillId="0" borderId="0" xfId="1" applyNumberFormat="1" applyFont="1"/>
    <xf numFmtId="0" fontId="2" fillId="2" borderId="5" xfId="0" applyFont="1" applyFill="1" applyBorder="1" applyAlignment="1">
      <alignment horizontal="center" vertical="center" wrapText="1"/>
    </xf>
    <xf numFmtId="164" fontId="9" fillId="0" borderId="5" xfId="1" applyNumberFormat="1" applyFont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6" fillId="0" borderId="5" xfId="1" applyFont="1" applyFill="1" applyBorder="1"/>
    <xf numFmtId="43" fontId="21" fillId="0" borderId="5" xfId="1" applyFont="1" applyFill="1" applyBorder="1" applyAlignment="1" applyProtection="1"/>
    <xf numFmtId="43" fontId="8" fillId="3" borderId="5" xfId="1" applyFont="1" applyFill="1" applyBorder="1"/>
    <xf numFmtId="43" fontId="8" fillId="4" borderId="5" xfId="1" applyFont="1" applyFill="1" applyBorder="1"/>
    <xf numFmtId="43" fontId="9" fillId="0" borderId="5" xfId="1" applyFont="1" applyFill="1" applyBorder="1"/>
    <xf numFmtId="43" fontId="18" fillId="3" borderId="5" xfId="1" applyFont="1" applyFill="1" applyBorder="1"/>
    <xf numFmtId="43" fontId="13" fillId="2" borderId="8" xfId="1" applyFont="1" applyFill="1" applyBorder="1"/>
    <xf numFmtId="43" fontId="6" fillId="0" borderId="6" xfId="1" applyFont="1" applyFill="1" applyBorder="1"/>
    <xf numFmtId="43" fontId="8" fillId="3" borderId="6" xfId="1" applyFont="1" applyFill="1" applyBorder="1"/>
    <xf numFmtId="43" fontId="6" fillId="0" borderId="5" xfId="1" applyFont="1" applyFill="1" applyBorder="1" applyAlignment="1">
      <alignment horizontal="center"/>
    </xf>
    <xf numFmtId="43" fontId="13" fillId="2" borderId="9" xfId="1" applyFont="1" applyFill="1" applyBorder="1"/>
    <xf numFmtId="43" fontId="6" fillId="0" borderId="0" xfId="0" applyNumberFormat="1" applyFont="1"/>
    <xf numFmtId="17" fontId="9" fillId="0" borderId="5" xfId="0" applyNumberFormat="1" applyFont="1" applyFill="1" applyBorder="1" applyAlignment="1">
      <alignment horizontal="center" vertical="center" wrapText="1"/>
    </xf>
    <xf numFmtId="43" fontId="6" fillId="0" borderId="8" xfId="1" applyFont="1" applyFill="1" applyBorder="1" applyAlignment="1">
      <alignment horizontal="center"/>
    </xf>
    <xf numFmtId="43" fontId="8" fillId="0" borderId="9" xfId="1" applyFont="1" applyFill="1" applyBorder="1"/>
    <xf numFmtId="43" fontId="21" fillId="0" borderId="6" xfId="1" applyFont="1" applyFill="1" applyBorder="1" applyAlignment="1" applyProtection="1"/>
    <xf numFmtId="43" fontId="8" fillId="4" borderId="6" xfId="1" applyFont="1" applyFill="1" applyBorder="1"/>
    <xf numFmtId="43" fontId="9" fillId="0" borderId="6" xfId="1" applyFont="1" applyFill="1" applyBorder="1"/>
    <xf numFmtId="43" fontId="18" fillId="3" borderId="6" xfId="1" applyFont="1" applyFill="1" applyBorder="1"/>
    <xf numFmtId="167" fontId="6" fillId="0" borderId="0" xfId="4" applyNumberFormat="1" applyFont="1" applyFill="1" applyBorder="1"/>
    <xf numFmtId="165" fontId="22" fillId="11" borderId="5" xfId="1" applyNumberFormat="1" applyFont="1" applyFill="1" applyBorder="1" applyAlignment="1" applyProtection="1"/>
    <xf numFmtId="164" fontId="6" fillId="0" borderId="11" xfId="1" applyNumberFormat="1" applyFont="1" applyFill="1" applyBorder="1"/>
    <xf numFmtId="164" fontId="6" fillId="0" borderId="26" xfId="1" applyNumberFormat="1" applyFont="1" applyFill="1" applyBorder="1"/>
    <xf numFmtId="0" fontId="6" fillId="0" borderId="0" xfId="0" applyFont="1" applyFill="1" applyBorder="1"/>
    <xf numFmtId="0" fontId="4" fillId="0" borderId="5" xfId="0" applyFont="1" applyFill="1" applyBorder="1" applyAlignment="1">
      <alignment vertical="center" wrapText="1"/>
    </xf>
    <xf numFmtId="164" fontId="6" fillId="0" borderId="0" xfId="0" applyNumberFormat="1" applyFont="1"/>
    <xf numFmtId="0" fontId="2" fillId="2" borderId="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/>
    <xf numFmtId="0" fontId="4" fillId="0" borderId="5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20" fillId="0" borderId="0" xfId="0" applyFont="1" applyFill="1"/>
    <xf numFmtId="0" fontId="10" fillId="0" borderId="0" xfId="2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0" fontId="2" fillId="2" borderId="26" xfId="0" applyFont="1" applyFill="1" applyBorder="1" applyAlignment="1">
      <alignment horizontal="center" vertical="center" wrapText="1"/>
    </xf>
    <xf numFmtId="0" fontId="6" fillId="0" borderId="0" xfId="0" applyFont="1" applyFill="1"/>
    <xf numFmtId="17" fontId="4" fillId="0" borderId="8" xfId="0" applyNumberFormat="1" applyFont="1" applyFill="1" applyBorder="1" applyAlignment="1">
      <alignment horizontal="center" vertical="center" wrapText="1"/>
    </xf>
    <xf numFmtId="164" fontId="5" fillId="5" borderId="8" xfId="1" applyNumberFormat="1" applyFont="1" applyFill="1" applyBorder="1"/>
    <xf numFmtId="164" fontId="6" fillId="5" borderId="8" xfId="1" applyNumberFormat="1" applyFont="1" applyFill="1" applyBorder="1"/>
    <xf numFmtId="0" fontId="2" fillId="2" borderId="3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7" fontId="4" fillId="4" borderId="8" xfId="0" applyNumberFormat="1" applyFont="1" applyFill="1" applyBorder="1" applyAlignment="1">
      <alignment horizontal="center" vertical="center" wrapText="1"/>
    </xf>
    <xf numFmtId="9" fontId="13" fillId="0" borderId="0" xfId="4" applyFont="1" applyFill="1" applyBorder="1"/>
    <xf numFmtId="9" fontId="2" fillId="0" borderId="0" xfId="4" applyFont="1" applyFill="1" applyBorder="1"/>
    <xf numFmtId="43" fontId="6" fillId="0" borderId="8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9" fillId="0" borderId="5" xfId="1" applyFont="1" applyBorder="1"/>
    <xf numFmtId="43" fontId="21" fillId="5" borderId="5" xfId="1" applyFont="1" applyFill="1" applyBorder="1" applyAlignment="1" applyProtection="1"/>
    <xf numFmtId="43" fontId="21" fillId="8" borderId="5" xfId="1" applyFont="1" applyFill="1" applyBorder="1" applyAlignment="1" applyProtection="1"/>
    <xf numFmtId="43" fontId="6" fillId="0" borderId="5" xfId="1" applyFont="1" applyBorder="1"/>
    <xf numFmtId="43" fontId="6" fillId="0" borderId="5" xfId="1" applyFont="1" applyBorder="1" applyAlignment="1">
      <alignment horizontal="center"/>
    </xf>
    <xf numFmtId="164" fontId="6" fillId="0" borderId="17" xfId="5" applyNumberFormat="1" applyFont="1" applyFill="1" applyBorder="1"/>
    <xf numFmtId="9" fontId="0" fillId="0" borderId="0" xfId="4" applyFont="1"/>
    <xf numFmtId="9" fontId="20" fillId="0" borderId="0" xfId="4" applyFont="1" applyFill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" fontId="4" fillId="0" borderId="17" xfId="0" applyNumberFormat="1" applyFont="1" applyFill="1" applyBorder="1" applyAlignment="1">
      <alignment horizontal="center" vertical="center" wrapText="1"/>
    </xf>
    <xf numFmtId="164" fontId="6" fillId="5" borderId="17" xfId="1" applyNumberFormat="1" applyFont="1" applyFill="1" applyBorder="1"/>
    <xf numFmtId="0" fontId="4" fillId="0" borderId="17" xfId="0" applyFont="1" applyFill="1" applyBorder="1" applyAlignment="1">
      <alignment vertical="center" wrapText="1"/>
    </xf>
    <xf numFmtId="14" fontId="6" fillId="0" borderId="0" xfId="0" applyNumberFormat="1" applyFont="1"/>
    <xf numFmtId="168" fontId="6" fillId="0" borderId="0" xfId="0" applyNumberFormat="1" applyFont="1"/>
    <xf numFmtId="164" fontId="18" fillId="4" borderId="15" xfId="1" applyNumberFormat="1" applyFont="1" applyFill="1" applyBorder="1"/>
    <xf numFmtId="169" fontId="9" fillId="0" borderId="5" xfId="1" applyNumberFormat="1" applyFont="1" applyFill="1" applyBorder="1"/>
    <xf numFmtId="164" fontId="4" fillId="0" borderId="5" xfId="6" applyNumberFormat="1" applyFont="1" applyFill="1" applyBorder="1"/>
    <xf numFmtId="164" fontId="4" fillId="0" borderId="5" xfId="7" applyNumberFormat="1" applyFont="1" applyFill="1" applyBorder="1"/>
    <xf numFmtId="164" fontId="4" fillId="0" borderId="5" xfId="7" applyNumberFormat="1" applyFont="1" applyFill="1" applyBorder="1"/>
    <xf numFmtId="43" fontId="18" fillId="0" borderId="0" xfId="1" applyNumberFormat="1" applyFont="1" applyFill="1" applyBorder="1"/>
    <xf numFmtId="43" fontId="6" fillId="0" borderId="0" xfId="4" applyNumberFormat="1" applyFont="1"/>
    <xf numFmtId="43" fontId="6" fillId="0" borderId="0" xfId="0" applyNumberFormat="1" applyFont="1" applyBorder="1"/>
    <xf numFmtId="43" fontId="6" fillId="0" borderId="5" xfId="1" applyNumberFormat="1" applyFont="1" applyFill="1" applyBorder="1"/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164" fontId="8" fillId="4" borderId="27" xfId="1" applyNumberFormat="1" applyFont="1" applyFill="1" applyBorder="1" applyAlignment="1">
      <alignment horizontal="center"/>
    </xf>
    <xf numFmtId="164" fontId="8" fillId="4" borderId="34" xfId="1" applyNumberFormat="1" applyFont="1" applyFill="1" applyBorder="1" applyAlignment="1">
      <alignment horizontal="center"/>
    </xf>
    <xf numFmtId="164" fontId="8" fillId="4" borderId="28" xfId="1" applyNumberFormat="1" applyFont="1" applyFill="1" applyBorder="1" applyAlignment="1">
      <alignment horizontal="center"/>
    </xf>
    <xf numFmtId="164" fontId="8" fillId="4" borderId="26" xfId="1" applyNumberFormat="1" applyFont="1" applyFill="1" applyBorder="1" applyAlignment="1">
      <alignment horizontal="center"/>
    </xf>
    <xf numFmtId="164" fontId="8" fillId="4" borderId="25" xfId="1" applyNumberFormat="1" applyFont="1" applyFill="1" applyBorder="1" applyAlignment="1">
      <alignment horizontal="center"/>
    </xf>
    <xf numFmtId="164" fontId="8" fillId="4" borderId="11" xfId="1" applyNumberFormat="1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4" fontId="8" fillId="4" borderId="31" xfId="1" applyNumberFormat="1" applyFont="1" applyFill="1" applyBorder="1" applyAlignment="1">
      <alignment horizontal="center"/>
    </xf>
    <xf numFmtId="164" fontId="8" fillId="4" borderId="35" xfId="1" applyNumberFormat="1" applyFont="1" applyFill="1" applyBorder="1" applyAlignment="1">
      <alignment horizontal="center"/>
    </xf>
    <xf numFmtId="164" fontId="8" fillId="4" borderId="31" xfId="5" applyNumberFormat="1" applyFont="1" applyFill="1" applyBorder="1" applyAlignment="1">
      <alignment horizontal="center"/>
    </xf>
    <xf numFmtId="164" fontId="8" fillId="4" borderId="23" xfId="5" applyNumberFormat="1" applyFont="1" applyFill="1" applyBorder="1" applyAlignment="1">
      <alignment horizontal="center"/>
    </xf>
    <xf numFmtId="164" fontId="8" fillId="4" borderId="35" xfId="5" applyNumberFormat="1" applyFont="1" applyFill="1" applyBorder="1" applyAlignment="1">
      <alignment horizontal="center"/>
    </xf>
    <xf numFmtId="164" fontId="8" fillId="5" borderId="26" xfId="1" applyNumberFormat="1" applyFont="1" applyFill="1" applyBorder="1" applyAlignment="1">
      <alignment horizontal="center"/>
    </xf>
    <xf numFmtId="164" fontId="8" fillId="5" borderId="11" xfId="1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</cellXfs>
  <cellStyles count="8">
    <cellStyle name="Hiperlink" xfId="2" builtinId="8"/>
    <cellStyle name="Normal" xfId="0" builtinId="0"/>
    <cellStyle name="Normal 2" xfId="3" xr:uid="{00000000-0005-0000-0000-000002000000}"/>
    <cellStyle name="Porcentagem" xfId="4" builtinId="5"/>
    <cellStyle name="Vírgula" xfId="1" builtinId="3"/>
    <cellStyle name="Vírgula 2" xfId="5" xr:uid="{00000000-0005-0000-0000-000005000000}"/>
    <cellStyle name="Vírgula 2 2" xfId="7" xr:uid="{00000000-0005-0000-0000-000002000000}"/>
    <cellStyle name="Vírgula 3" xfId="6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quivos.ana.gov.br/institucional/sag/CobrancaUso/Cobranca/NotaTecnica_SERLA_nr_01_2008_DGRH.pdf" TargetMode="External"/><Relationship Id="rId2" Type="http://schemas.openxmlformats.org/officeDocument/2006/relationships/hyperlink" Target="http://arquivos.ana.gov.br/institucional/sag/CobrancaUso/Cobranca/NotaTecnica_SERLA_nr_01_2008_DGRH.pdf" TargetMode="External"/><Relationship Id="rId1" Type="http://schemas.openxmlformats.org/officeDocument/2006/relationships/hyperlink" Target="http://arquivos.ana.gov.br/institucional/sag/CobrancaUso/Cobranca/NotaTecnica_SERLA_nr_01_2008_DGRH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rquivos.ana.gov.br/institucional/sag/CobrancaUso/Cobranca/NotaTecnica_SERLA_nr_01_2008_DGRH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100"/>
  <sheetViews>
    <sheetView tabSelected="1" zoomScaleNormal="100" workbookViewId="0">
      <pane xSplit="4" ySplit="4" topLeftCell="BM5" activePane="bottomRight" state="frozen"/>
      <selection pane="topRight" activeCell="E1" sqref="E1"/>
      <selection pane="bottomLeft" activeCell="A5" sqref="A5"/>
      <selection pane="bottomRight" sqref="A1:BW1"/>
    </sheetView>
  </sheetViews>
  <sheetFormatPr defaultRowHeight="15" outlineLevelCol="1" x14ac:dyDescent="0.25"/>
  <cols>
    <col min="1" max="1" width="18.140625" style="5" customWidth="1"/>
    <col min="2" max="2" width="40" style="5" customWidth="1"/>
    <col min="3" max="3" width="8.5703125" style="5" bestFit="1" customWidth="1"/>
    <col min="4" max="4" width="7.5703125" style="5" customWidth="1"/>
    <col min="5" max="5" width="9.85546875" style="5" bestFit="1" customWidth="1"/>
    <col min="6" max="6" width="11.5703125" style="5" bestFit="1" customWidth="1"/>
    <col min="7" max="7" width="12.42578125" style="5" customWidth="1"/>
    <col min="8" max="14" width="11.5703125" style="5" bestFit="1" customWidth="1"/>
    <col min="15" max="21" width="12.7109375" style="5" bestFit="1" customWidth="1"/>
    <col min="22" max="39" width="14" style="5" bestFit="1" customWidth="1"/>
    <col min="40" max="42" width="14" style="5" customWidth="1"/>
    <col min="43" max="44" width="14" style="5" bestFit="1" customWidth="1"/>
    <col min="45" max="45" width="14" style="5" customWidth="1" outlineLevel="1"/>
    <col min="46" max="46" width="12.7109375" style="5" customWidth="1" outlineLevel="1"/>
    <col min="47" max="47" width="12.7109375" style="141" customWidth="1" outlineLevel="1"/>
    <col min="48" max="48" width="13.42578125" style="5" customWidth="1" outlineLevel="1"/>
    <col min="49" max="49" width="12.5703125" style="135" customWidth="1" outlineLevel="1"/>
    <col min="50" max="50" width="11.5703125" style="5" customWidth="1" outlineLevel="1"/>
    <col min="51" max="51" width="13.85546875" style="5" customWidth="1"/>
    <col min="52" max="52" width="14" style="5" customWidth="1" outlineLevel="1"/>
    <col min="53" max="53" width="12.7109375" style="5" customWidth="1" outlineLevel="1"/>
    <col min="54" max="54" width="12.7109375" style="141" customWidth="1" outlineLevel="1"/>
    <col min="55" max="55" width="13.42578125" style="5" customWidth="1" outlineLevel="1"/>
    <col min="56" max="56" width="12.5703125" style="135" customWidth="1" outlineLevel="1"/>
    <col min="57" max="57" width="11.5703125" style="5" customWidth="1" outlineLevel="1"/>
    <col min="58" max="58" width="14" style="5" customWidth="1"/>
    <col min="59" max="64" width="14" style="141" customWidth="1" outlineLevel="1"/>
    <col min="65" max="65" width="14" style="141" customWidth="1"/>
    <col min="66" max="71" width="14" style="141" customWidth="1" outlineLevel="1"/>
    <col min="72" max="72" width="14" style="141" customWidth="1"/>
    <col min="73" max="74" width="15.7109375" style="5" bestFit="1" customWidth="1"/>
    <col min="75" max="75" width="15.5703125" bestFit="1" customWidth="1"/>
    <col min="77" max="77" width="15.140625" customWidth="1"/>
    <col min="78" max="78" width="14" bestFit="1" customWidth="1"/>
    <col min="79" max="80" width="15.28515625" customWidth="1"/>
  </cols>
  <sheetData>
    <row r="1" spans="1:80" ht="18" x14ac:dyDescent="0.25">
      <c r="A1" s="213" t="s">
        <v>71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5"/>
    </row>
    <row r="2" spans="1:80" s="7" customFormat="1" ht="15" customHeight="1" x14ac:dyDescent="0.2">
      <c r="A2" s="250" t="s">
        <v>0</v>
      </c>
      <c r="B2" s="223"/>
      <c r="C2" s="223" t="s">
        <v>1</v>
      </c>
      <c r="D2" s="223" t="s">
        <v>2</v>
      </c>
      <c r="E2" s="196">
        <v>1996</v>
      </c>
      <c r="F2" s="196"/>
      <c r="G2" s="196">
        <v>1997</v>
      </c>
      <c r="H2" s="196"/>
      <c r="I2" s="196">
        <v>1998</v>
      </c>
      <c r="J2" s="196"/>
      <c r="K2" s="196">
        <v>1999</v>
      </c>
      <c r="L2" s="196"/>
      <c r="M2" s="196">
        <v>2000</v>
      </c>
      <c r="N2" s="196"/>
      <c r="O2" s="196">
        <v>2001</v>
      </c>
      <c r="P2" s="196"/>
      <c r="Q2" s="196">
        <v>2002</v>
      </c>
      <c r="R2" s="196"/>
      <c r="S2" s="196">
        <v>2003</v>
      </c>
      <c r="T2" s="196"/>
      <c r="U2" s="196">
        <v>2004</v>
      </c>
      <c r="V2" s="196"/>
      <c r="W2" s="196">
        <v>2005</v>
      </c>
      <c r="X2" s="196"/>
      <c r="Y2" s="196">
        <v>2006</v>
      </c>
      <c r="Z2" s="196"/>
      <c r="AA2" s="196">
        <v>2007</v>
      </c>
      <c r="AB2" s="196"/>
      <c r="AC2" s="196">
        <v>2008</v>
      </c>
      <c r="AD2" s="196"/>
      <c r="AE2" s="196">
        <v>2009</v>
      </c>
      <c r="AF2" s="196"/>
      <c r="AG2" s="196">
        <v>2010</v>
      </c>
      <c r="AH2" s="196"/>
      <c r="AI2" s="196">
        <v>2011</v>
      </c>
      <c r="AJ2" s="196"/>
      <c r="AK2" s="196">
        <v>2012</v>
      </c>
      <c r="AL2" s="196"/>
      <c r="AM2" s="196">
        <v>2013</v>
      </c>
      <c r="AN2" s="196"/>
      <c r="AO2" s="203">
        <v>2014</v>
      </c>
      <c r="AP2" s="205"/>
      <c r="AQ2" s="203">
        <v>2015</v>
      </c>
      <c r="AR2" s="205"/>
      <c r="AS2" s="203">
        <v>2016</v>
      </c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5"/>
      <c r="BG2" s="203">
        <v>2017</v>
      </c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5"/>
      <c r="BU2" s="203" t="s">
        <v>3</v>
      </c>
      <c r="BV2" s="205"/>
      <c r="BW2" s="251" t="s">
        <v>4</v>
      </c>
      <c r="BX2" s="142"/>
      <c r="BY2" s="142"/>
      <c r="BZ2" s="142"/>
      <c r="CA2" s="142"/>
      <c r="CB2" s="142"/>
    </row>
    <row r="3" spans="1:80" s="7" customFormat="1" ht="15" customHeight="1" x14ac:dyDescent="0.2">
      <c r="A3" s="250"/>
      <c r="B3" s="223"/>
      <c r="C3" s="223"/>
      <c r="D3" s="223"/>
      <c r="E3" s="77" t="s">
        <v>5</v>
      </c>
      <c r="F3" s="77" t="s">
        <v>6</v>
      </c>
      <c r="G3" s="77" t="s">
        <v>5</v>
      </c>
      <c r="H3" s="77" t="s">
        <v>6</v>
      </c>
      <c r="I3" s="77" t="s">
        <v>5</v>
      </c>
      <c r="J3" s="77" t="s">
        <v>6</v>
      </c>
      <c r="K3" s="77" t="s">
        <v>5</v>
      </c>
      <c r="L3" s="77" t="s">
        <v>6</v>
      </c>
      <c r="M3" s="77" t="s">
        <v>5</v>
      </c>
      <c r="N3" s="77" t="s">
        <v>6</v>
      </c>
      <c r="O3" s="77" t="s">
        <v>5</v>
      </c>
      <c r="P3" s="77" t="s">
        <v>6</v>
      </c>
      <c r="Q3" s="77" t="s">
        <v>5</v>
      </c>
      <c r="R3" s="77" t="s">
        <v>6</v>
      </c>
      <c r="S3" s="77" t="s">
        <v>5</v>
      </c>
      <c r="T3" s="77" t="s">
        <v>6</v>
      </c>
      <c r="U3" s="77" t="s">
        <v>5</v>
      </c>
      <c r="V3" s="77" t="s">
        <v>6</v>
      </c>
      <c r="W3" s="77" t="s">
        <v>5</v>
      </c>
      <c r="X3" s="77" t="s">
        <v>6</v>
      </c>
      <c r="Y3" s="77" t="s">
        <v>5</v>
      </c>
      <c r="Z3" s="77" t="s">
        <v>6</v>
      </c>
      <c r="AA3" s="77" t="s">
        <v>5</v>
      </c>
      <c r="AB3" s="77" t="s">
        <v>6</v>
      </c>
      <c r="AC3" s="77" t="s">
        <v>5</v>
      </c>
      <c r="AD3" s="77" t="s">
        <v>6</v>
      </c>
      <c r="AE3" s="77" t="s">
        <v>5</v>
      </c>
      <c r="AF3" s="77" t="s">
        <v>6</v>
      </c>
      <c r="AG3" s="77" t="s">
        <v>5</v>
      </c>
      <c r="AH3" s="77" t="s">
        <v>6</v>
      </c>
      <c r="AI3" s="77" t="s">
        <v>5</v>
      </c>
      <c r="AJ3" s="77" t="s">
        <v>6</v>
      </c>
      <c r="AK3" s="77" t="s">
        <v>5</v>
      </c>
      <c r="AL3" s="77" t="s">
        <v>6</v>
      </c>
      <c r="AM3" s="77" t="s">
        <v>5</v>
      </c>
      <c r="AN3" s="77" t="s">
        <v>6</v>
      </c>
      <c r="AO3" s="77" t="s">
        <v>82</v>
      </c>
      <c r="AP3" s="77" t="s">
        <v>6</v>
      </c>
      <c r="AQ3" s="89" t="s">
        <v>82</v>
      </c>
      <c r="AR3" s="89" t="s">
        <v>6</v>
      </c>
      <c r="AS3" s="241" t="s">
        <v>82</v>
      </c>
      <c r="AT3" s="242"/>
      <c r="AU3" s="242"/>
      <c r="AV3" s="242"/>
      <c r="AW3" s="242"/>
      <c r="AX3" s="242"/>
      <c r="AY3" s="243"/>
      <c r="AZ3" s="241" t="s">
        <v>6</v>
      </c>
      <c r="BA3" s="242"/>
      <c r="BB3" s="242"/>
      <c r="BC3" s="242"/>
      <c r="BD3" s="242"/>
      <c r="BE3" s="242"/>
      <c r="BF3" s="243"/>
      <c r="BG3" s="241" t="s">
        <v>82</v>
      </c>
      <c r="BH3" s="242"/>
      <c r="BI3" s="242"/>
      <c r="BJ3" s="242"/>
      <c r="BK3" s="242"/>
      <c r="BL3" s="242"/>
      <c r="BM3" s="243"/>
      <c r="BN3" s="241" t="s">
        <v>6</v>
      </c>
      <c r="BO3" s="242"/>
      <c r="BP3" s="242"/>
      <c r="BQ3" s="242"/>
      <c r="BR3" s="242"/>
      <c r="BS3" s="242"/>
      <c r="BT3" s="243"/>
      <c r="BU3" s="175" t="s">
        <v>5</v>
      </c>
      <c r="BV3" s="175" t="s">
        <v>6</v>
      </c>
      <c r="BW3" s="252"/>
      <c r="BX3" s="142"/>
      <c r="BY3" s="142"/>
      <c r="BZ3" s="142"/>
      <c r="CA3" s="142"/>
      <c r="CB3" s="142"/>
    </row>
    <row r="4" spans="1:80" s="7" customFormat="1" ht="12.75" x14ac:dyDescent="0.2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 t="s">
        <v>113</v>
      </c>
      <c r="AT4" s="111" t="s">
        <v>114</v>
      </c>
      <c r="AU4" s="147" t="s">
        <v>123</v>
      </c>
      <c r="AV4" s="111" t="s">
        <v>121</v>
      </c>
      <c r="AW4" s="138" t="s">
        <v>122</v>
      </c>
      <c r="AX4" s="111" t="s">
        <v>115</v>
      </c>
      <c r="AY4" s="111" t="s">
        <v>68</v>
      </c>
      <c r="AZ4" s="111" t="s">
        <v>113</v>
      </c>
      <c r="BA4" s="111" t="s">
        <v>114</v>
      </c>
      <c r="BB4" s="147" t="s">
        <v>123</v>
      </c>
      <c r="BC4" s="138" t="s">
        <v>121</v>
      </c>
      <c r="BD4" s="138" t="s">
        <v>122</v>
      </c>
      <c r="BE4" s="111" t="s">
        <v>115</v>
      </c>
      <c r="BF4" s="111" t="s">
        <v>68</v>
      </c>
      <c r="BG4" s="175" t="s">
        <v>113</v>
      </c>
      <c r="BH4" s="175" t="s">
        <v>114</v>
      </c>
      <c r="BI4" s="175" t="s">
        <v>123</v>
      </c>
      <c r="BJ4" s="175" t="s">
        <v>121</v>
      </c>
      <c r="BK4" s="175" t="s">
        <v>122</v>
      </c>
      <c r="BL4" s="175" t="s">
        <v>115</v>
      </c>
      <c r="BM4" s="175" t="s">
        <v>68</v>
      </c>
      <c r="BN4" s="175" t="s">
        <v>113</v>
      </c>
      <c r="BO4" s="175" t="s">
        <v>114</v>
      </c>
      <c r="BP4" s="175" t="s">
        <v>123</v>
      </c>
      <c r="BQ4" s="175" t="s">
        <v>121</v>
      </c>
      <c r="BR4" s="175" t="s">
        <v>122</v>
      </c>
      <c r="BS4" s="175" t="s">
        <v>115</v>
      </c>
      <c r="BT4" s="175" t="s">
        <v>68</v>
      </c>
      <c r="BU4" s="175"/>
      <c r="BV4" s="175"/>
      <c r="BW4" s="176"/>
      <c r="BX4" s="142"/>
      <c r="BY4" s="142"/>
      <c r="BZ4" s="142"/>
      <c r="CA4" s="142"/>
      <c r="CB4" s="142"/>
    </row>
    <row r="5" spans="1:80" s="7" customFormat="1" ht="12.75" x14ac:dyDescent="0.2">
      <c r="A5" s="233" t="s">
        <v>39</v>
      </c>
      <c r="B5" s="17" t="s">
        <v>74</v>
      </c>
      <c r="C5" s="1" t="s">
        <v>7</v>
      </c>
      <c r="D5" s="2">
        <v>37681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12">
        <v>8664360.0999999996</v>
      </c>
      <c r="T5" s="12">
        <v>5904038.1600000001</v>
      </c>
      <c r="U5" s="12">
        <v>10067367.73</v>
      </c>
      <c r="V5" s="12">
        <v>5957932.7000000002</v>
      </c>
      <c r="W5" s="12">
        <v>10515169.449999999</v>
      </c>
      <c r="X5" s="12">
        <v>6271188.2400000002</v>
      </c>
      <c r="Y5" s="12">
        <v>10809800.84</v>
      </c>
      <c r="Z5" s="12">
        <v>6729143.6799999997</v>
      </c>
      <c r="AA5" s="12">
        <v>8907179.6300000008</v>
      </c>
      <c r="AB5" s="12">
        <v>6184502.9400000004</v>
      </c>
      <c r="AC5" s="12">
        <v>9160917.4900000002</v>
      </c>
      <c r="AD5" s="12">
        <v>8078975.5700000003</v>
      </c>
      <c r="AE5" s="12">
        <v>10300789.67</v>
      </c>
      <c r="AF5" s="12">
        <v>9891959.6199999992</v>
      </c>
      <c r="AG5" s="12">
        <v>10839742.439999999</v>
      </c>
      <c r="AH5" s="12">
        <v>12412154.15</v>
      </c>
      <c r="AI5" s="12">
        <v>10295162.779999999</v>
      </c>
      <c r="AJ5" s="12">
        <v>25565421.550000001</v>
      </c>
      <c r="AK5" s="12">
        <v>10065651.300000001</v>
      </c>
      <c r="AL5" s="12">
        <v>10310157.359999999</v>
      </c>
      <c r="AM5" s="12">
        <v>11305405.390000001</v>
      </c>
      <c r="AN5" s="12">
        <v>10896675.73</v>
      </c>
      <c r="AO5" s="79">
        <v>11647219</v>
      </c>
      <c r="AP5" s="12">
        <v>11524352.960000001</v>
      </c>
      <c r="AQ5" s="12">
        <v>10748778.08</v>
      </c>
      <c r="AR5" s="12">
        <v>10665785</v>
      </c>
      <c r="AS5" s="12">
        <v>7484626.4099999992</v>
      </c>
      <c r="AT5" s="12">
        <v>3284582.23</v>
      </c>
      <c r="AU5" s="12">
        <f>4214.49+68811.37</f>
        <v>73025.86</v>
      </c>
      <c r="AV5" s="12">
        <v>56886.389999999985</v>
      </c>
      <c r="AW5" s="12">
        <v>79264.52</v>
      </c>
      <c r="AX5" s="12">
        <v>23060.080000000002</v>
      </c>
      <c r="AY5" s="12">
        <f>SUM(AS5:AX5)</f>
        <v>11001445.489999998</v>
      </c>
      <c r="AZ5" s="12">
        <v>7522040.4100000011</v>
      </c>
      <c r="BA5" s="12">
        <v>3025498.35</v>
      </c>
      <c r="BB5" s="12">
        <v>48448.80000000001</v>
      </c>
      <c r="BC5" s="12">
        <v>43631.040000000001</v>
      </c>
      <c r="BD5" s="12">
        <v>79422.459999999992</v>
      </c>
      <c r="BE5" s="12">
        <v>21328.63</v>
      </c>
      <c r="BF5" s="12">
        <f>SUM(AZ5:BE5)</f>
        <v>10740369.690000003</v>
      </c>
      <c r="BG5" s="12">
        <v>8123388.2899999954</v>
      </c>
      <c r="BH5" s="12">
        <v>3534993.6999999997</v>
      </c>
      <c r="BI5" s="12">
        <f>2388.39+78658.72</f>
        <v>81047.11</v>
      </c>
      <c r="BJ5" s="12">
        <v>48956.890000000007</v>
      </c>
      <c r="BK5" s="12">
        <v>16253.23</v>
      </c>
      <c r="BL5" s="12">
        <v>14662.950000000003</v>
      </c>
      <c r="BM5" s="12">
        <f>SUM(BG5:BL5)</f>
        <v>11819302.169999994</v>
      </c>
      <c r="BN5" s="12">
        <v>8218161.8999999994</v>
      </c>
      <c r="BO5" s="12">
        <v>3369468.2000000007</v>
      </c>
      <c r="BP5" s="12">
        <v>45256.029999999992</v>
      </c>
      <c r="BQ5" s="12">
        <v>37973.19000000001</v>
      </c>
      <c r="BR5" s="12">
        <v>14447.28</v>
      </c>
      <c r="BS5" s="12">
        <v>16865.88</v>
      </c>
      <c r="BT5" s="12">
        <f>SUM(BN5:BS5)</f>
        <v>11702172.479999999</v>
      </c>
      <c r="BU5" s="12">
        <f>E5+G5+I5+K5+M5+O5+Q5+S5+U5+W5+Y5+AA5+AC5+AE5+AG5+AI5+AK5+AM5+AO5+AQ5+AY5+BM5</f>
        <v>156148291.55999997</v>
      </c>
      <c r="BV5" s="12">
        <f>F5+H5+J5+L5+N5+P5+R5+T5+V5+X5+Z5+AB5+AD5+AF5+AH5+AJ5+AL5+AN5+AP5+AR5+BF5+BT5</f>
        <v>152834829.82999998</v>
      </c>
      <c r="BW5" s="10" t="s">
        <v>8</v>
      </c>
      <c r="BY5" s="64"/>
      <c r="BZ5" s="64"/>
      <c r="CA5" s="64"/>
      <c r="CB5" s="64"/>
    </row>
    <row r="6" spans="1:80" s="7" customFormat="1" ht="12.75" x14ac:dyDescent="0.2">
      <c r="A6" s="233"/>
      <c r="B6" s="17" t="s">
        <v>72</v>
      </c>
      <c r="C6" s="1" t="s">
        <v>7</v>
      </c>
      <c r="D6" s="2">
        <v>38718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12">
        <v>10804819.5</v>
      </c>
      <c r="Z6" s="12">
        <v>10016779.369999999</v>
      </c>
      <c r="AA6" s="12">
        <v>13238455.57</v>
      </c>
      <c r="AB6" s="12">
        <v>13526453.5</v>
      </c>
      <c r="AC6" s="12">
        <v>17884015.120000001</v>
      </c>
      <c r="AD6" s="12">
        <v>17038837.780000001</v>
      </c>
      <c r="AE6" s="12">
        <v>16992940.59</v>
      </c>
      <c r="AF6" s="12">
        <v>16946531.579999998</v>
      </c>
      <c r="AG6" s="12">
        <v>17361007</v>
      </c>
      <c r="AH6" s="12">
        <v>17556783.420000002</v>
      </c>
      <c r="AI6" s="12">
        <v>16411084</v>
      </c>
      <c r="AJ6" s="12">
        <v>16514282.199999999</v>
      </c>
      <c r="AK6" s="12">
        <v>17954533.32</v>
      </c>
      <c r="AL6" s="12">
        <v>17840713.239999998</v>
      </c>
      <c r="AM6" s="12">
        <v>17863074.41</v>
      </c>
      <c r="AN6" s="12">
        <v>17542487.153000001</v>
      </c>
      <c r="AO6" s="12">
        <v>18011553</v>
      </c>
      <c r="AP6" s="12">
        <v>17130428.959999997</v>
      </c>
      <c r="AQ6" s="12">
        <v>18412699</v>
      </c>
      <c r="AR6" s="12">
        <v>17085086.77</v>
      </c>
      <c r="AS6" s="12">
        <v>18108744.740000002</v>
      </c>
      <c r="AT6" s="12">
        <v>2802793.3400000003</v>
      </c>
      <c r="AU6" s="12">
        <v>11771.140000000001</v>
      </c>
      <c r="AV6" s="12">
        <v>14783.55</v>
      </c>
      <c r="AW6" s="12">
        <v>0</v>
      </c>
      <c r="AX6" s="12">
        <v>28501.17</v>
      </c>
      <c r="AY6" s="12">
        <f>SUM(AS6:AX6)</f>
        <v>20966593.940000005</v>
      </c>
      <c r="AZ6" s="12">
        <v>7738547.0199999996</v>
      </c>
      <c r="BA6" s="12">
        <v>2600831.7499999995</v>
      </c>
      <c r="BB6" s="12">
        <v>13909.880000000001</v>
      </c>
      <c r="BC6" s="12">
        <v>8012.659999999998</v>
      </c>
      <c r="BD6" s="12">
        <v>0</v>
      </c>
      <c r="BE6" s="12">
        <v>28727.66</v>
      </c>
      <c r="BF6" s="12">
        <f>SUM(AZ6:BE6)</f>
        <v>10390028.970000001</v>
      </c>
      <c r="BG6" s="12">
        <v>16860858.890000001</v>
      </c>
      <c r="BH6" s="12">
        <v>2939805.1600000011</v>
      </c>
      <c r="BI6" s="12">
        <v>10670.05</v>
      </c>
      <c r="BJ6" s="12">
        <v>7135.15</v>
      </c>
      <c r="BK6" s="12">
        <v>0</v>
      </c>
      <c r="BL6" s="12">
        <v>34393.18</v>
      </c>
      <c r="BM6" s="12">
        <f>SUM(BG6:BL6)</f>
        <v>19852862.43</v>
      </c>
      <c r="BN6" s="12">
        <v>16352348.899999999</v>
      </c>
      <c r="BO6" s="12">
        <v>2980215.1800000006</v>
      </c>
      <c r="BP6" s="12">
        <v>5661.8300000000008</v>
      </c>
      <c r="BQ6" s="12">
        <v>15439.83</v>
      </c>
      <c r="BR6" s="12">
        <v>0</v>
      </c>
      <c r="BS6" s="12">
        <v>34265.599999999999</v>
      </c>
      <c r="BT6" s="12">
        <f>SUM(BN6:BS6)</f>
        <v>19387931.339999996</v>
      </c>
      <c r="BU6" s="12">
        <f>E6+G6+I6+K6+M6+O6+Q6+S6+U6+W6+Y6+AA6+AC6+AE6+AG6+AI6+AK6+AM6+AO6+AQ6+AY6+BM6</f>
        <v>205753637.88</v>
      </c>
      <c r="BV6" s="12">
        <f>F6+H6+J6+L6+N6+P6+R6+T6+V6+X6+Z6+AB6+AD6+AF6+AH6+AJ6+AL6+AN6+AP6+AR6+BF6+BT6</f>
        <v>190976344.28300002</v>
      </c>
      <c r="BW6" s="10" t="s">
        <v>8</v>
      </c>
      <c r="BY6" s="64"/>
      <c r="BZ6" s="64"/>
      <c r="CA6" s="64"/>
      <c r="CB6" s="64"/>
    </row>
    <row r="7" spans="1:80" s="7" customFormat="1" ht="12.75" x14ac:dyDescent="0.2">
      <c r="A7" s="233"/>
      <c r="B7" s="17" t="s">
        <v>73</v>
      </c>
      <c r="C7" s="1" t="s">
        <v>7</v>
      </c>
      <c r="D7" s="2">
        <v>40360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14">
        <v>10592125.68</v>
      </c>
      <c r="AH7" s="12">
        <v>8631052.0099999998</v>
      </c>
      <c r="AI7" s="12">
        <v>21815684</v>
      </c>
      <c r="AJ7" s="12">
        <v>19582826</v>
      </c>
      <c r="AK7" s="12">
        <v>21809496.760000002</v>
      </c>
      <c r="AL7" s="12">
        <v>21500946.050000001</v>
      </c>
      <c r="AM7" s="12">
        <v>22905061.02</v>
      </c>
      <c r="AN7" s="12">
        <v>21759014.530000005</v>
      </c>
      <c r="AO7" s="12">
        <v>22492214</v>
      </c>
      <c r="AP7" s="12">
        <v>23056049.280000001</v>
      </c>
      <c r="AQ7" s="12">
        <v>23068966</v>
      </c>
      <c r="AR7" s="12">
        <v>22490082.5</v>
      </c>
      <c r="AS7" s="12">
        <v>18535403.479999997</v>
      </c>
      <c r="AT7" s="12">
        <v>220199.55</v>
      </c>
      <c r="AU7" s="12">
        <v>301897.88</v>
      </c>
      <c r="AV7" s="12">
        <v>3732715.3900000066</v>
      </c>
      <c r="AW7" s="12">
        <v>137030.39999999999</v>
      </c>
      <c r="AX7" s="12">
        <v>71554.92</v>
      </c>
      <c r="AY7" s="12">
        <f>SUM(AS7:AX7)</f>
        <v>22998801.620000005</v>
      </c>
      <c r="AZ7" s="87"/>
      <c r="BA7" s="87"/>
      <c r="BB7" s="87"/>
      <c r="BC7" s="87"/>
      <c r="BD7" s="87"/>
      <c r="BE7" s="87"/>
      <c r="BF7" s="12">
        <v>20953008.989999998</v>
      </c>
      <c r="BG7" s="12">
        <v>18974303.300000001</v>
      </c>
      <c r="BH7" s="12">
        <v>308335.67</v>
      </c>
      <c r="BI7" s="12">
        <v>742748.16000000003</v>
      </c>
      <c r="BJ7" s="12">
        <v>3198834.7599999844</v>
      </c>
      <c r="BK7" s="12">
        <v>136656</v>
      </c>
      <c r="BL7" s="12">
        <v>29454.57</v>
      </c>
      <c r="BM7" s="12">
        <f>SUM(BG7:BL7)</f>
        <v>23390332.459999986</v>
      </c>
      <c r="BN7" s="12">
        <v>18266205.460000001</v>
      </c>
      <c r="BO7" s="12">
        <v>283521.99</v>
      </c>
      <c r="BP7" s="12">
        <v>981147.49</v>
      </c>
      <c r="BQ7" s="12">
        <v>2716195.5699999942</v>
      </c>
      <c r="BR7" s="12">
        <v>0</v>
      </c>
      <c r="BS7" s="12">
        <v>45743.609999999993</v>
      </c>
      <c r="BT7" s="12">
        <f>SUM(BN7:BS7)</f>
        <v>22292814.11999999</v>
      </c>
      <c r="BU7" s="12">
        <f>E7+G7+I7+K7+M7+O7+Q7+S7+U7+W7+Y7+AA7+AC7+AE7+AG7+AI7+AK7+AM7+AO7+AQ7+AY7+BM7</f>
        <v>169072681.53999996</v>
      </c>
      <c r="BV7" s="12">
        <f>F7+H7+J7+L7+N7+P7+R7+T7+V7+X7+Z7+AB7+AD7+AF7+AH7+AJ7+AL7+AN7+AP7+AR7+BF7+BT7</f>
        <v>160265793.48000002</v>
      </c>
      <c r="BW7" s="10" t="s">
        <v>8</v>
      </c>
      <c r="BY7" s="64"/>
      <c r="BZ7" s="64"/>
      <c r="CA7" s="64"/>
      <c r="CB7" s="64"/>
    </row>
    <row r="8" spans="1:80" s="78" customFormat="1" ht="14.25" x14ac:dyDescent="0.2">
      <c r="A8" s="233"/>
      <c r="B8" s="17" t="s">
        <v>127</v>
      </c>
      <c r="C8" s="1" t="s">
        <v>7</v>
      </c>
      <c r="D8" s="2">
        <v>40848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12">
        <v>1142191.3999999999</v>
      </c>
      <c r="AJ8" s="12">
        <v>0</v>
      </c>
      <c r="AK8" s="12">
        <v>9200487.1099999994</v>
      </c>
      <c r="AL8" s="12">
        <v>3438674.02</v>
      </c>
      <c r="AM8" s="12">
        <v>8404887.0399999991</v>
      </c>
      <c r="AN8" s="12">
        <v>6505081.04</v>
      </c>
      <c r="AO8" s="12">
        <v>9817054</v>
      </c>
      <c r="AP8" s="12">
        <v>9729725</v>
      </c>
      <c r="AQ8" s="12">
        <v>12577512</v>
      </c>
      <c r="AR8" s="104">
        <v>10699660.65</v>
      </c>
      <c r="AS8" s="12">
        <v>3572092.7899999996</v>
      </c>
      <c r="AT8" s="12">
        <v>7305339.7699999996</v>
      </c>
      <c r="AU8" s="12">
        <v>119197.18999999997</v>
      </c>
      <c r="AV8" s="12">
        <v>18140.57</v>
      </c>
      <c r="AW8" s="12">
        <v>0</v>
      </c>
      <c r="AX8" s="12">
        <v>26278.199999999997</v>
      </c>
      <c r="AY8" s="12">
        <f>SUM(AS8:AX8)</f>
        <v>11041048.519999998</v>
      </c>
      <c r="AZ8" s="106">
        <v>1824790.8099999998</v>
      </c>
      <c r="BA8" s="106">
        <v>7246005.4499999993</v>
      </c>
      <c r="BB8" s="106">
        <v>76352.91</v>
      </c>
      <c r="BC8" s="106">
        <v>16200.149999999998</v>
      </c>
      <c r="BD8" s="106">
        <v>0</v>
      </c>
      <c r="BE8" s="106">
        <v>25523.319999999996</v>
      </c>
      <c r="BF8" s="12">
        <f>SUM(AZ8:BE8)</f>
        <v>9188872.6400000006</v>
      </c>
      <c r="BG8" s="12">
        <v>3616953.8699999987</v>
      </c>
      <c r="BH8" s="12">
        <v>8180395.3100000005</v>
      </c>
      <c r="BI8" s="12">
        <v>112961.30999999998</v>
      </c>
      <c r="BJ8" s="12">
        <v>29280.96000000001</v>
      </c>
      <c r="BK8" s="12">
        <v>0</v>
      </c>
      <c r="BL8" s="12">
        <v>26845.940000000002</v>
      </c>
      <c r="BM8" s="12">
        <f>SUM(BG8:BL8)</f>
        <v>11966437.390000001</v>
      </c>
      <c r="BN8" s="12">
        <v>3688707.5799999996</v>
      </c>
      <c r="BO8" s="12">
        <v>7444909.1600000001</v>
      </c>
      <c r="BP8" s="12">
        <v>80630.070000000007</v>
      </c>
      <c r="BQ8" s="12">
        <v>26157.510000000002</v>
      </c>
      <c r="BR8" s="12">
        <v>0</v>
      </c>
      <c r="BS8" s="12">
        <v>22942.04</v>
      </c>
      <c r="BT8" s="12">
        <f>SUM(BN8:BS8)</f>
        <v>11263346.359999999</v>
      </c>
      <c r="BU8" s="12">
        <f>E8+G8+I8+K8+M8+O8+Q8+S8+U8+W8+Y8+AA8+AC8+AE8+AG8+AI8+AK8+AM8+AO8+AQ8+AY8+BM8</f>
        <v>64149617.459999993</v>
      </c>
      <c r="BV8" s="12">
        <f>F8+H8+J8+L8+N8+P8+R8+T8+V8+X8+Z8+AB8+AD8+AF8+AH8+AJ8+AL8+AN8+AP8+AR8+BF8+BT8</f>
        <v>50825359.710000001</v>
      </c>
      <c r="BW8" s="10" t="s">
        <v>8</v>
      </c>
      <c r="BY8" s="64"/>
      <c r="BZ8" s="64"/>
      <c r="CA8" s="64"/>
      <c r="CB8" s="64"/>
    </row>
    <row r="9" spans="1:80" s="78" customFormat="1" ht="14.25" x14ac:dyDescent="0.2">
      <c r="A9" s="234"/>
      <c r="B9" s="181" t="s">
        <v>140</v>
      </c>
      <c r="C9" s="178" t="s">
        <v>7</v>
      </c>
      <c r="D9" s="179">
        <v>42795</v>
      </c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97">
        <v>0</v>
      </c>
      <c r="BV9" s="97">
        <v>0</v>
      </c>
      <c r="BW9" s="10" t="s">
        <v>8</v>
      </c>
      <c r="BY9" s="137"/>
      <c r="BZ9" s="137"/>
      <c r="CA9" s="137"/>
      <c r="CB9" s="137"/>
    </row>
    <row r="10" spans="1:80" s="78" customFormat="1" ht="14.25" x14ac:dyDescent="0.2">
      <c r="A10" s="234"/>
      <c r="B10" s="143" t="s">
        <v>146</v>
      </c>
      <c r="C10" s="178" t="s">
        <v>7</v>
      </c>
      <c r="D10" s="179">
        <v>42826</v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97">
        <v>0</v>
      </c>
      <c r="BV10" s="97">
        <v>0</v>
      </c>
      <c r="BW10" s="10" t="s">
        <v>8</v>
      </c>
      <c r="BY10" s="137"/>
      <c r="BZ10" s="137"/>
      <c r="CA10" s="137"/>
      <c r="CB10" s="137"/>
    </row>
    <row r="11" spans="1:80" s="78" customFormat="1" ht="12.75" x14ac:dyDescent="0.2">
      <c r="A11" s="234"/>
      <c r="B11" s="235" t="s">
        <v>63</v>
      </c>
      <c r="C11" s="236"/>
      <c r="D11" s="236"/>
      <c r="E11" s="61">
        <f>E8+E7+E6+E5+E9+E10</f>
        <v>0</v>
      </c>
      <c r="F11" s="61">
        <f t="shared" ref="F11:I11" si="0">F8+F7+F6+F5+F9+F10</f>
        <v>0</v>
      </c>
      <c r="G11" s="61">
        <f t="shared" si="0"/>
        <v>0</v>
      </c>
      <c r="H11" s="61">
        <f t="shared" si="0"/>
        <v>0</v>
      </c>
      <c r="I11" s="61">
        <f t="shared" si="0"/>
        <v>0</v>
      </c>
      <c r="J11" s="61">
        <f t="shared" ref="J11" si="1">J8+J7+J6+J5+J9+J10</f>
        <v>0</v>
      </c>
      <c r="K11" s="61">
        <f t="shared" ref="K11" si="2">K8+K7+K6+K5+K9+K10</f>
        <v>0</v>
      </c>
      <c r="L11" s="61">
        <f t="shared" ref="L11:M11" si="3">L8+L7+L6+L5+L9+L10</f>
        <v>0</v>
      </c>
      <c r="M11" s="61">
        <f t="shared" si="3"/>
        <v>0</v>
      </c>
      <c r="N11" s="61">
        <f t="shared" ref="N11" si="4">N8+N7+N6+N5+N9+N10</f>
        <v>0</v>
      </c>
      <c r="O11" s="61">
        <f t="shared" ref="O11" si="5">O8+O7+O6+O5+O9+O10</f>
        <v>0</v>
      </c>
      <c r="P11" s="61">
        <f t="shared" ref="P11:Q11" si="6">P8+P7+P6+P5+P9+P10</f>
        <v>0</v>
      </c>
      <c r="Q11" s="61">
        <f t="shared" si="6"/>
        <v>0</v>
      </c>
      <c r="R11" s="61">
        <f t="shared" ref="R11" si="7">R8+R7+R6+R5+R9+R10</f>
        <v>0</v>
      </c>
      <c r="S11" s="61">
        <f t="shared" ref="S11" si="8">S8+S7+S6+S5+S9+S10</f>
        <v>8664360.0999999996</v>
      </c>
      <c r="T11" s="61">
        <f>T8+T7+T6+T5+T9+T10</f>
        <v>5904038.1600000001</v>
      </c>
      <c r="U11" s="61">
        <f t="shared" ref="U11" si="9">U8+U7+U6+U5+U9+U10</f>
        <v>10067367.73</v>
      </c>
      <c r="V11" s="61">
        <f t="shared" ref="V11" si="10">V8+V7+V6+V5+V9+V10</f>
        <v>5957932.7000000002</v>
      </c>
      <c r="W11" s="61">
        <f>W8+W7+W6+W5+W9+W10</f>
        <v>10515169.449999999</v>
      </c>
      <c r="X11" s="61">
        <f t="shared" ref="X11" si="11">X8+X7+X6+X5+X9+X10</f>
        <v>6271188.2400000002</v>
      </c>
      <c r="Y11" s="61">
        <f t="shared" ref="Y11" si="12">Y8+Y7+Y6+Y5+Y9+Y10</f>
        <v>21614620.34</v>
      </c>
      <c r="Z11" s="61">
        <f t="shared" ref="Z11" si="13">Z8+Z7+Z6+Z5+Z9+Z10</f>
        <v>16745923.049999999</v>
      </c>
      <c r="AA11" s="61">
        <f t="shared" ref="AA11" si="14">AA8+AA7+AA6+AA5+AA9+AA10</f>
        <v>22145635.200000003</v>
      </c>
      <c r="AB11" s="61">
        <f t="shared" ref="AB11" si="15">AB8+AB7+AB6+AB5+AB9+AB10</f>
        <v>19710956.440000001</v>
      </c>
      <c r="AC11" s="61">
        <f t="shared" ref="AC11" si="16">AC8+AC7+AC6+AC5+AC9+AC10</f>
        <v>27044932.609999999</v>
      </c>
      <c r="AD11" s="61">
        <f t="shared" ref="AD11" si="17">AD8+AD7+AD6+AD5+AD9+AD10</f>
        <v>25117813.350000001</v>
      </c>
      <c r="AE11" s="61">
        <f t="shared" ref="AE11" si="18">AE8+AE7+AE6+AE5+AE9+AE10</f>
        <v>27293730.259999998</v>
      </c>
      <c r="AF11" s="61">
        <f t="shared" ref="AF11" si="19">AF8+AF7+AF6+AF5+AF9+AF10</f>
        <v>26838491.199999996</v>
      </c>
      <c r="AG11" s="61">
        <f t="shared" ref="AG11" si="20">AG8+AG7+AG6+AG5+AG9+AG10</f>
        <v>38792875.119999997</v>
      </c>
      <c r="AH11" s="61">
        <f t="shared" ref="AH11" si="21">AH8+AH7+AH6+AH5+AH9+AH10</f>
        <v>38599989.579999998</v>
      </c>
      <c r="AI11" s="61">
        <f t="shared" ref="AI11" si="22">AI8+AI7+AI6+AI5+AI9+AI10</f>
        <v>49664122.18</v>
      </c>
      <c r="AJ11" s="61">
        <f>AJ8+AJ7+AJ6+AJ5+AJ9+AJ10</f>
        <v>61662529.75</v>
      </c>
      <c r="AK11" s="61">
        <f t="shared" ref="AK11" si="23">AK8+AK7+AK6+AK5+AK9+AK10</f>
        <v>59030168.489999995</v>
      </c>
      <c r="AL11" s="61">
        <f t="shared" ref="AL11" si="24">AL8+AL7+AL6+AL5+AL9+AL10</f>
        <v>53090490.670000002</v>
      </c>
      <c r="AM11" s="61">
        <f t="shared" ref="AM11" si="25">AM8+AM7+AM6+AM5+AM9+AM10</f>
        <v>60478427.859999999</v>
      </c>
      <c r="AN11" s="61">
        <f t="shared" ref="AN11" si="26">AN8+AN7+AN6+AN5+AN9+AN10</f>
        <v>56703258.453000009</v>
      </c>
      <c r="AO11" s="61">
        <f t="shared" ref="AO11" si="27">AO8+AO7+AO6+AO5+AO9+AO10</f>
        <v>61968040</v>
      </c>
      <c r="AP11" s="61">
        <f t="shared" ref="AP11" si="28">AP8+AP7+AP6+AP5+AP9+AP10</f>
        <v>61440556.199999996</v>
      </c>
      <c r="AQ11" s="61">
        <f t="shared" ref="AQ11" si="29">AQ8+AQ7+AQ6+AQ5+AQ9+AQ10</f>
        <v>64807955.079999998</v>
      </c>
      <c r="AR11" s="61">
        <f t="shared" ref="AR11" si="30">AR8+AR7+AR6+AR5+AR9+AR10</f>
        <v>60940614.920000002</v>
      </c>
      <c r="AS11" s="61">
        <f t="shared" ref="AS11" si="31">AS8+AS7+AS6+AS5+AS9+AS10</f>
        <v>47700867.419999994</v>
      </c>
      <c r="AT11" s="61">
        <f t="shared" ref="AT11" si="32">AT8+AT7+AT6+AT5+AT9+AT10</f>
        <v>13612914.890000001</v>
      </c>
      <c r="AU11" s="61">
        <f t="shared" ref="AU11" si="33">AU8+AU7+AU6+AU5+AU9+AU10</f>
        <v>505892.06999999995</v>
      </c>
      <c r="AV11" s="61">
        <f t="shared" ref="AV11" si="34">AV8+AV7+AV6+AV5+AV9+AV10</f>
        <v>3822525.9000000064</v>
      </c>
      <c r="AW11" s="61">
        <f t="shared" ref="AW11" si="35">AW8+AW7+AW6+AW5+AW9+AW10</f>
        <v>216294.91999999998</v>
      </c>
      <c r="AX11" s="61">
        <f t="shared" ref="AX11" si="36">AX8+AX7+AX6+AX5+AX9+AX10</f>
        <v>149394.37</v>
      </c>
      <c r="AY11" s="61">
        <f>AY8+AY7+AY6+AY5+AY9+AY10</f>
        <v>66007889.570000008</v>
      </c>
      <c r="AZ11" s="61">
        <f t="shared" ref="AZ11" si="37">AZ8+AZ7+AZ6+AZ5+AZ9+AZ10</f>
        <v>17085378.240000002</v>
      </c>
      <c r="BA11" s="61">
        <f t="shared" ref="BA11" si="38">BA8+BA7+BA6+BA5+BA9+BA10</f>
        <v>12872335.549999999</v>
      </c>
      <c r="BB11" s="61">
        <f>BB8+BB7+BB6+BB5+BB9+BB10</f>
        <v>138711.59000000003</v>
      </c>
      <c r="BC11" s="61">
        <f t="shared" ref="BC11" si="39">BC8+BC7+BC6+BC5+BC9+BC10</f>
        <v>67843.850000000006</v>
      </c>
      <c r="BD11" s="61">
        <f t="shared" ref="BD11" si="40">BD8+BD7+BD6+BD5+BD9+BD10</f>
        <v>79422.459999999992</v>
      </c>
      <c r="BE11" s="61">
        <f t="shared" ref="BE11" si="41">BE8+BE7+BE6+BE5+BE9+BE10</f>
        <v>75579.61</v>
      </c>
      <c r="BF11" s="61">
        <f>BF8+BF7+BF6+BF5+BF9+BF10</f>
        <v>51272280.290000007</v>
      </c>
      <c r="BG11" s="61">
        <f>BG8+BG7+BG6+BG5+BG9+BG10</f>
        <v>47575504.349999994</v>
      </c>
      <c r="BH11" s="61">
        <f>BH8+BH7+BH6+BH5+BH9+BH10</f>
        <v>14963529.84</v>
      </c>
      <c r="BI11" s="61">
        <f t="shared" ref="BI11" si="42">BI8+BI7+BI6+BI5+BI9+BI10</f>
        <v>947426.63</v>
      </c>
      <c r="BJ11" s="61">
        <f t="shared" ref="BJ11" si="43">BJ8+BJ7+BJ6+BJ5+BJ9+BJ10</f>
        <v>3284207.7599999844</v>
      </c>
      <c r="BK11" s="61">
        <f t="shared" ref="BK11" si="44">BK8+BK7+BK6+BK5+BK9+BK10</f>
        <v>152909.23000000001</v>
      </c>
      <c r="BL11" s="61">
        <f t="shared" ref="BL11" si="45">BL8+BL7+BL6+BL5+BL9+BL10</f>
        <v>105356.64</v>
      </c>
      <c r="BM11" s="61">
        <f>BM8+BM7+BM6+BM5+BM9+BM10</f>
        <v>67028934.449999981</v>
      </c>
      <c r="BN11" s="61">
        <f>BN8+BN7+BN6+BN5+BN9+BN10</f>
        <v>46525423.839999996</v>
      </c>
      <c r="BO11" s="61">
        <f>BO8+BO7+BO6+BO5+BO9+BO10</f>
        <v>14078114.530000003</v>
      </c>
      <c r="BP11" s="61">
        <f>BP8+BP7+BP6+BP5+BP9+BP10</f>
        <v>1112695.4200000002</v>
      </c>
      <c r="BQ11" s="61">
        <f t="shared" ref="BQ11" si="46">BQ8+BQ7+BQ6+BQ5+BQ9+BQ10</f>
        <v>2795766.099999994</v>
      </c>
      <c r="BR11" s="61">
        <f t="shared" ref="BR11" si="47">BR8+BR7+BR6+BR5+BR9+BR10</f>
        <v>14447.28</v>
      </c>
      <c r="BS11" s="61">
        <f t="shared" ref="BS11" si="48">BS8+BS7+BS6+BS5+BS9+BS10</f>
        <v>119817.13</v>
      </c>
      <c r="BT11" s="61">
        <f>BT8+BT7+BT6+BT5+BT9+BT10</f>
        <v>64646264.299999982</v>
      </c>
      <c r="BU11" s="61">
        <f>BU8+BU7+BU6+BU5+BU9+BU10</f>
        <v>595124228.43999994</v>
      </c>
      <c r="BV11" s="61">
        <f>BV8+BV7+BV6+BV5+BV9+BV10</f>
        <v>554902327.30299997</v>
      </c>
      <c r="BW11" s="69"/>
      <c r="BY11" s="64"/>
      <c r="BZ11" s="64"/>
      <c r="CA11" s="64"/>
      <c r="CB11" s="64"/>
    </row>
    <row r="12" spans="1:80" s="78" customFormat="1" ht="12.75" x14ac:dyDescent="0.2">
      <c r="A12" s="239" t="s">
        <v>135</v>
      </c>
      <c r="B12" s="4" t="s">
        <v>103</v>
      </c>
      <c r="C12" s="1" t="s">
        <v>28</v>
      </c>
      <c r="D12" s="8">
        <v>35370</v>
      </c>
      <c r="E12" s="71">
        <v>268410</v>
      </c>
      <c r="F12" s="63">
        <v>268410</v>
      </c>
      <c r="G12" s="63">
        <v>2470181.7799999998</v>
      </c>
      <c r="H12" s="63">
        <v>2214215.56</v>
      </c>
      <c r="I12" s="63">
        <v>3519212.05</v>
      </c>
      <c r="J12" s="63">
        <v>3511912.83</v>
      </c>
      <c r="K12" s="63">
        <v>5066229.42</v>
      </c>
      <c r="L12" s="63">
        <v>4731586.53</v>
      </c>
      <c r="M12" s="63">
        <v>7752867.96</v>
      </c>
      <c r="N12" s="63">
        <v>6276712.0999999996</v>
      </c>
      <c r="O12" s="63">
        <v>9707824.8599999994</v>
      </c>
      <c r="P12" s="63">
        <v>7952960.5700000003</v>
      </c>
      <c r="Q12" s="63">
        <v>10032037.59</v>
      </c>
      <c r="R12" s="63">
        <v>10649416.25</v>
      </c>
      <c r="S12" s="63">
        <v>11747468.17</v>
      </c>
      <c r="T12" s="63">
        <v>8290738.4400000004</v>
      </c>
      <c r="U12" s="63">
        <v>19471302.629999999</v>
      </c>
      <c r="V12" s="63">
        <v>19719019.050000001</v>
      </c>
      <c r="W12" s="63">
        <v>21984644.32</v>
      </c>
      <c r="X12" s="63">
        <v>21030986.870000001</v>
      </c>
      <c r="Y12" s="63">
        <v>27370337.57</v>
      </c>
      <c r="Z12" s="63">
        <v>25213821.579999998</v>
      </c>
      <c r="AA12" s="63">
        <v>28795594</v>
      </c>
      <c r="AB12" s="63">
        <v>27121635.609999999</v>
      </c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63">
        <f>E12+G12+I12+K12+M12+O12+Q12+S12+U12+W12+Y12+AA12+AC12+AE12+AG12+AI12+AK12+AM12+AO12+AQ12+AY12+BM12</f>
        <v>148186110.34999999</v>
      </c>
      <c r="BV12" s="63">
        <f>F12+H12+J12+L12+N12+P12+R12+T12+V12+X12+Z12+AB12+AD12+AF12+AH12+AJ12+AL12+AN12+AP12+AR12+BF12+BT12</f>
        <v>136981415.38999999</v>
      </c>
      <c r="BW12" s="10" t="s">
        <v>29</v>
      </c>
      <c r="BX12" s="142"/>
      <c r="BY12" s="64"/>
      <c r="BZ12" s="64"/>
      <c r="CA12" s="64"/>
      <c r="CB12" s="64"/>
    </row>
    <row r="13" spans="1:80" s="78" customFormat="1" ht="12.75" x14ac:dyDescent="0.2">
      <c r="A13" s="240"/>
      <c r="B13" s="4" t="s">
        <v>83</v>
      </c>
      <c r="C13" s="72" t="s">
        <v>28</v>
      </c>
      <c r="D13" s="73">
        <v>35370</v>
      </c>
      <c r="E13" s="85" t="s">
        <v>11</v>
      </c>
      <c r="F13" s="85" t="s">
        <v>11</v>
      </c>
      <c r="G13" s="85" t="s">
        <v>11</v>
      </c>
      <c r="H13" s="85" t="s">
        <v>11</v>
      </c>
      <c r="I13" s="85" t="s">
        <v>11</v>
      </c>
      <c r="J13" s="85" t="s">
        <v>11</v>
      </c>
      <c r="K13" s="85" t="s">
        <v>11</v>
      </c>
      <c r="L13" s="85" t="s">
        <v>11</v>
      </c>
      <c r="M13" s="85" t="s">
        <v>11</v>
      </c>
      <c r="N13" s="85" t="s">
        <v>11</v>
      </c>
      <c r="O13" s="85" t="s">
        <v>11</v>
      </c>
      <c r="P13" s="85" t="s">
        <v>11</v>
      </c>
      <c r="Q13" s="85" t="s">
        <v>11</v>
      </c>
      <c r="R13" s="85" t="s">
        <v>11</v>
      </c>
      <c r="S13" s="85" t="s">
        <v>11</v>
      </c>
      <c r="T13" s="85" t="s">
        <v>11</v>
      </c>
      <c r="U13" s="85" t="s">
        <v>11</v>
      </c>
      <c r="V13" s="85" t="s">
        <v>11</v>
      </c>
      <c r="W13" s="85" t="s">
        <v>11</v>
      </c>
      <c r="X13" s="85" t="s">
        <v>11</v>
      </c>
      <c r="Y13" s="85" t="s">
        <v>11</v>
      </c>
      <c r="Z13" s="85" t="s">
        <v>11</v>
      </c>
      <c r="AA13" s="85" t="s">
        <v>11</v>
      </c>
      <c r="AB13" s="85" t="s">
        <v>11</v>
      </c>
      <c r="AC13" s="74">
        <v>141617.28</v>
      </c>
      <c r="AD13" s="74">
        <v>102545.31000000001</v>
      </c>
      <c r="AE13" s="74">
        <v>133265.78</v>
      </c>
      <c r="AF13" s="74">
        <v>84163.55</v>
      </c>
      <c r="AG13" s="74">
        <v>179448.26</v>
      </c>
      <c r="AH13" s="74">
        <v>163012.50999999998</v>
      </c>
      <c r="AI13" s="74">
        <v>172341.43</v>
      </c>
      <c r="AJ13" s="74">
        <v>190253.64999999997</v>
      </c>
      <c r="AK13" s="74">
        <v>1701561.13</v>
      </c>
      <c r="AL13" s="74">
        <v>198597.61000000002</v>
      </c>
      <c r="AM13" s="74">
        <v>154161</v>
      </c>
      <c r="AN13" s="75">
        <v>169097.99000000002</v>
      </c>
      <c r="AO13" s="80">
        <v>146017.42000000001</v>
      </c>
      <c r="AP13" s="80">
        <v>173997.18</v>
      </c>
      <c r="AQ13" s="80">
        <v>164989.74</v>
      </c>
      <c r="AR13" s="80">
        <v>163975.53</v>
      </c>
      <c r="AS13" s="132">
        <v>178284.7</v>
      </c>
      <c r="AT13" s="132">
        <v>4231</v>
      </c>
      <c r="AU13" s="87"/>
      <c r="AV13" s="132">
        <v>0</v>
      </c>
      <c r="AW13" s="87"/>
      <c r="AX13" s="132">
        <v>5820.58</v>
      </c>
      <c r="AY13" s="12">
        <f t="shared" ref="AY13:AY23" si="49">SUM(AS13:AX13)</f>
        <v>188336.28</v>
      </c>
      <c r="AZ13" s="132">
        <v>178284.7</v>
      </c>
      <c r="BA13" s="132">
        <v>3573.06</v>
      </c>
      <c r="BB13" s="87"/>
      <c r="BC13" s="132">
        <v>0</v>
      </c>
      <c r="BD13" s="87"/>
      <c r="BE13" s="132">
        <v>5820.58</v>
      </c>
      <c r="BF13" s="12">
        <f t="shared" ref="BF13:BF23" si="50">SUM(AZ13:BE13)</f>
        <v>187678.34</v>
      </c>
      <c r="BG13" s="12">
        <v>234584</v>
      </c>
      <c r="BH13" s="12">
        <v>5888</v>
      </c>
      <c r="BI13" s="12">
        <v>0</v>
      </c>
      <c r="BJ13" s="12">
        <v>2044</v>
      </c>
      <c r="BK13" s="12">
        <v>0</v>
      </c>
      <c r="BL13" s="12">
        <v>128</v>
      </c>
      <c r="BM13" s="92">
        <f>SUM(BG13:BL13)</f>
        <v>242644</v>
      </c>
      <c r="BN13" s="12">
        <v>234584</v>
      </c>
      <c r="BO13" s="12">
        <v>4783</v>
      </c>
      <c r="BP13" s="12">
        <v>0</v>
      </c>
      <c r="BQ13" s="12">
        <v>2044</v>
      </c>
      <c r="BR13" s="12">
        <v>0</v>
      </c>
      <c r="BS13" s="12">
        <v>128</v>
      </c>
      <c r="BT13" s="185">
        <f>SUM(BN13:BS13)</f>
        <v>241539</v>
      </c>
      <c r="BU13" s="88">
        <f t="shared" ref="BU13:BU23" si="51">AC13+AE13+AG13+AI13+AK13+AM13+AO13+AQ13+AY13+BM13</f>
        <v>3224382.32</v>
      </c>
      <c r="BV13" s="63">
        <f t="shared" ref="BV13:BV23" si="52">AD13+AF13+AH13+AJ13+AL13+AN13+AP13+AR13+BF13+BT13</f>
        <v>1674860.6700000002</v>
      </c>
      <c r="BW13" s="83" t="s">
        <v>29</v>
      </c>
      <c r="BX13" s="142"/>
      <c r="BY13" s="64"/>
      <c r="BZ13" s="64"/>
      <c r="CA13" s="64"/>
      <c r="CB13" s="64"/>
    </row>
    <row r="14" spans="1:80" s="78" customFormat="1" ht="12.75" x14ac:dyDescent="0.2">
      <c r="A14" s="240"/>
      <c r="B14" s="4" t="s">
        <v>84</v>
      </c>
      <c r="C14" s="72" t="s">
        <v>28</v>
      </c>
      <c r="D14" s="73">
        <f t="shared" ref="D14:D23" si="53">D13</f>
        <v>35370</v>
      </c>
      <c r="E14" s="85" t="s">
        <v>11</v>
      </c>
      <c r="F14" s="85" t="s">
        <v>11</v>
      </c>
      <c r="G14" s="85" t="s">
        <v>11</v>
      </c>
      <c r="H14" s="85" t="s">
        <v>11</v>
      </c>
      <c r="I14" s="85" t="s">
        <v>11</v>
      </c>
      <c r="J14" s="85" t="s">
        <v>11</v>
      </c>
      <c r="K14" s="85" t="s">
        <v>11</v>
      </c>
      <c r="L14" s="85" t="s">
        <v>11</v>
      </c>
      <c r="M14" s="85" t="s">
        <v>11</v>
      </c>
      <c r="N14" s="85" t="s">
        <v>11</v>
      </c>
      <c r="O14" s="85" t="s">
        <v>11</v>
      </c>
      <c r="P14" s="85" t="s">
        <v>11</v>
      </c>
      <c r="Q14" s="85" t="s">
        <v>11</v>
      </c>
      <c r="R14" s="85" t="s">
        <v>11</v>
      </c>
      <c r="S14" s="85" t="s">
        <v>11</v>
      </c>
      <c r="T14" s="85" t="s">
        <v>11</v>
      </c>
      <c r="U14" s="85" t="s">
        <v>11</v>
      </c>
      <c r="V14" s="85" t="s">
        <v>11</v>
      </c>
      <c r="W14" s="85" t="s">
        <v>11</v>
      </c>
      <c r="X14" s="85" t="s">
        <v>11</v>
      </c>
      <c r="Y14" s="85" t="s">
        <v>11</v>
      </c>
      <c r="Z14" s="85" t="s">
        <v>11</v>
      </c>
      <c r="AA14" s="85" t="s">
        <v>11</v>
      </c>
      <c r="AB14" s="85" t="s">
        <v>11</v>
      </c>
      <c r="AC14" s="74">
        <v>1054064.45</v>
      </c>
      <c r="AD14" s="74">
        <v>838262.7899999998</v>
      </c>
      <c r="AE14" s="74">
        <v>903280.33</v>
      </c>
      <c r="AF14" s="74">
        <v>760824.92</v>
      </c>
      <c r="AG14" s="74">
        <v>1178116.3400000001</v>
      </c>
      <c r="AH14" s="74">
        <v>1236873.92</v>
      </c>
      <c r="AI14" s="74">
        <v>1149394.0900000001</v>
      </c>
      <c r="AJ14" s="74">
        <v>1282637.6100000003</v>
      </c>
      <c r="AK14" s="74">
        <v>1520107.98</v>
      </c>
      <c r="AL14" s="74">
        <v>1367917.2200000002</v>
      </c>
      <c r="AM14" s="74">
        <v>1708911</v>
      </c>
      <c r="AN14" s="75">
        <v>1645635.0700000005</v>
      </c>
      <c r="AO14" s="80">
        <v>1945603.7999999998</v>
      </c>
      <c r="AP14" s="80">
        <v>2001393.15</v>
      </c>
      <c r="AQ14" s="80">
        <v>2007860.6</v>
      </c>
      <c r="AR14" s="80">
        <v>1897370.96</v>
      </c>
      <c r="AS14" s="132">
        <v>1820052.14</v>
      </c>
      <c r="AT14" s="132">
        <v>364117.37</v>
      </c>
      <c r="AU14" s="87"/>
      <c r="AV14" s="132">
        <v>4545.4399999999996</v>
      </c>
      <c r="AW14" s="87"/>
      <c r="AX14" s="132">
        <v>55486.44</v>
      </c>
      <c r="AY14" s="12">
        <f t="shared" si="49"/>
        <v>2244201.3899999997</v>
      </c>
      <c r="AZ14" s="132">
        <v>1697682.06</v>
      </c>
      <c r="BA14" s="132">
        <v>318255.52</v>
      </c>
      <c r="BB14" s="87"/>
      <c r="BC14" s="132">
        <v>4335.72</v>
      </c>
      <c r="BD14" s="87"/>
      <c r="BE14" s="132">
        <v>48608.95</v>
      </c>
      <c r="BF14" s="12">
        <f t="shared" si="50"/>
        <v>2068882.25</v>
      </c>
      <c r="BG14" s="12">
        <v>2046268</v>
      </c>
      <c r="BH14" s="12">
        <v>335595</v>
      </c>
      <c r="BI14" s="12">
        <v>0</v>
      </c>
      <c r="BJ14" s="12">
        <v>7744</v>
      </c>
      <c r="BK14" s="12">
        <v>0</v>
      </c>
      <c r="BL14" s="12">
        <v>58149</v>
      </c>
      <c r="BM14" s="92">
        <f t="shared" ref="BM14:BM23" si="54">SUM(BG14:BL14)</f>
        <v>2447756</v>
      </c>
      <c r="BN14" s="12">
        <v>2015636</v>
      </c>
      <c r="BO14" s="12">
        <v>315175</v>
      </c>
      <c r="BP14" s="12">
        <v>0</v>
      </c>
      <c r="BQ14" s="12">
        <v>7744</v>
      </c>
      <c r="BR14" s="12">
        <v>0</v>
      </c>
      <c r="BS14" s="12">
        <v>52709</v>
      </c>
      <c r="BT14" s="185">
        <f t="shared" ref="BT14:BT23" si="55">SUM(BN14:BS14)</f>
        <v>2391264</v>
      </c>
      <c r="BU14" s="88">
        <f t="shared" si="51"/>
        <v>16159295.979999997</v>
      </c>
      <c r="BV14" s="63">
        <f t="shared" si="52"/>
        <v>15491061.890000001</v>
      </c>
      <c r="BW14" s="83" t="s">
        <v>29</v>
      </c>
      <c r="BX14" s="142"/>
      <c r="BY14" s="64"/>
      <c r="BZ14" s="64"/>
      <c r="CA14" s="64"/>
      <c r="CB14" s="64"/>
    </row>
    <row r="15" spans="1:80" s="78" customFormat="1" ht="12.75" x14ac:dyDescent="0.2">
      <c r="A15" s="240"/>
      <c r="B15" s="4" t="s">
        <v>85</v>
      </c>
      <c r="C15" s="72" t="s">
        <v>28</v>
      </c>
      <c r="D15" s="73">
        <f t="shared" si="53"/>
        <v>35370</v>
      </c>
      <c r="E15" s="85" t="s">
        <v>11</v>
      </c>
      <c r="F15" s="85" t="s">
        <v>11</v>
      </c>
      <c r="G15" s="85" t="s">
        <v>11</v>
      </c>
      <c r="H15" s="85" t="s">
        <v>11</v>
      </c>
      <c r="I15" s="85" t="s">
        <v>11</v>
      </c>
      <c r="J15" s="85" t="s">
        <v>11</v>
      </c>
      <c r="K15" s="85" t="s">
        <v>11</v>
      </c>
      <c r="L15" s="85" t="s">
        <v>11</v>
      </c>
      <c r="M15" s="85" t="s">
        <v>11</v>
      </c>
      <c r="N15" s="85" t="s">
        <v>11</v>
      </c>
      <c r="O15" s="85" t="s">
        <v>11</v>
      </c>
      <c r="P15" s="85" t="s">
        <v>11</v>
      </c>
      <c r="Q15" s="85" t="s">
        <v>11</v>
      </c>
      <c r="R15" s="85" t="s">
        <v>11</v>
      </c>
      <c r="S15" s="85" t="s">
        <v>11</v>
      </c>
      <c r="T15" s="85" t="s">
        <v>11</v>
      </c>
      <c r="U15" s="85" t="s">
        <v>11</v>
      </c>
      <c r="V15" s="85" t="s">
        <v>11</v>
      </c>
      <c r="W15" s="85" t="s">
        <v>11</v>
      </c>
      <c r="X15" s="85" t="s">
        <v>11</v>
      </c>
      <c r="Y15" s="85" t="s">
        <v>11</v>
      </c>
      <c r="Z15" s="85" t="s">
        <v>11</v>
      </c>
      <c r="AA15" s="85" t="s">
        <v>11</v>
      </c>
      <c r="AB15" s="85" t="s">
        <v>11</v>
      </c>
      <c r="AC15" s="74">
        <v>280280.62</v>
      </c>
      <c r="AD15" s="74">
        <v>305669.41999999987</v>
      </c>
      <c r="AE15" s="74">
        <v>331925.39</v>
      </c>
      <c r="AF15" s="74">
        <v>356200.04</v>
      </c>
      <c r="AG15" s="74">
        <v>381965.66</v>
      </c>
      <c r="AH15" s="74">
        <v>400653.86000000004</v>
      </c>
      <c r="AI15" s="74">
        <v>439925.8</v>
      </c>
      <c r="AJ15" s="74">
        <v>456623.32</v>
      </c>
      <c r="AK15" s="74">
        <v>515742.43</v>
      </c>
      <c r="AL15" s="74">
        <v>535054.61</v>
      </c>
      <c r="AM15" s="74">
        <v>541450</v>
      </c>
      <c r="AN15" s="75">
        <v>557734.57999999996</v>
      </c>
      <c r="AO15" s="80">
        <v>835337.0199999999</v>
      </c>
      <c r="AP15" s="80">
        <v>685010.34</v>
      </c>
      <c r="AQ15" s="80">
        <v>597767.89</v>
      </c>
      <c r="AR15" s="80">
        <v>596678.87</v>
      </c>
      <c r="AS15" s="132">
        <v>57289.62</v>
      </c>
      <c r="AT15" s="132">
        <v>491013.65</v>
      </c>
      <c r="AU15" s="87"/>
      <c r="AV15" s="132">
        <v>0</v>
      </c>
      <c r="AW15" s="87"/>
      <c r="AX15" s="132">
        <v>722.21</v>
      </c>
      <c r="AY15" s="12">
        <f t="shared" si="49"/>
        <v>549025.48</v>
      </c>
      <c r="AZ15" s="132">
        <v>57289.62</v>
      </c>
      <c r="BA15" s="132">
        <v>489729.22</v>
      </c>
      <c r="BB15" s="87"/>
      <c r="BC15" s="132">
        <v>0</v>
      </c>
      <c r="BD15" s="87"/>
      <c r="BE15" s="132">
        <v>722.21</v>
      </c>
      <c r="BF15" s="12">
        <f t="shared" si="50"/>
        <v>547741.04999999993</v>
      </c>
      <c r="BG15" s="12">
        <v>287337</v>
      </c>
      <c r="BH15" s="12">
        <v>524916</v>
      </c>
      <c r="BI15" s="12">
        <v>0</v>
      </c>
      <c r="BJ15" s="12">
        <v>0</v>
      </c>
      <c r="BK15" s="12">
        <v>0</v>
      </c>
      <c r="BL15" s="12">
        <v>9816</v>
      </c>
      <c r="BM15" s="92">
        <f t="shared" si="54"/>
        <v>822069</v>
      </c>
      <c r="BN15" s="12">
        <v>287337</v>
      </c>
      <c r="BO15" s="12">
        <v>523442</v>
      </c>
      <c r="BP15" s="12">
        <v>0</v>
      </c>
      <c r="BQ15" s="12">
        <v>0</v>
      </c>
      <c r="BR15" s="12">
        <v>0</v>
      </c>
      <c r="BS15" s="12">
        <v>9816</v>
      </c>
      <c r="BT15" s="185">
        <f t="shared" si="55"/>
        <v>820595</v>
      </c>
      <c r="BU15" s="88">
        <f t="shared" si="51"/>
        <v>5295489.29</v>
      </c>
      <c r="BV15" s="63">
        <f t="shared" si="52"/>
        <v>5261961.09</v>
      </c>
      <c r="BW15" s="83" t="s">
        <v>29</v>
      </c>
      <c r="BX15" s="142"/>
      <c r="BY15" s="64"/>
      <c r="BZ15" s="64"/>
      <c r="CA15" s="64"/>
      <c r="CB15" s="64"/>
    </row>
    <row r="16" spans="1:80" s="78" customFormat="1" ht="12.75" x14ac:dyDescent="0.2">
      <c r="A16" s="240"/>
      <c r="B16" s="4" t="s">
        <v>86</v>
      </c>
      <c r="C16" s="72" t="s">
        <v>28</v>
      </c>
      <c r="D16" s="73">
        <f t="shared" si="53"/>
        <v>35370</v>
      </c>
      <c r="E16" s="85" t="s">
        <v>11</v>
      </c>
      <c r="F16" s="85" t="s">
        <v>11</v>
      </c>
      <c r="G16" s="85" t="s">
        <v>11</v>
      </c>
      <c r="H16" s="85" t="s">
        <v>11</v>
      </c>
      <c r="I16" s="85" t="s">
        <v>11</v>
      </c>
      <c r="J16" s="85" t="s">
        <v>11</v>
      </c>
      <c r="K16" s="85" t="s">
        <v>11</v>
      </c>
      <c r="L16" s="85" t="s">
        <v>11</v>
      </c>
      <c r="M16" s="85" t="s">
        <v>11</v>
      </c>
      <c r="N16" s="85" t="s">
        <v>11</v>
      </c>
      <c r="O16" s="85" t="s">
        <v>11</v>
      </c>
      <c r="P16" s="85" t="s">
        <v>11</v>
      </c>
      <c r="Q16" s="85" t="s">
        <v>11</v>
      </c>
      <c r="R16" s="85" t="s">
        <v>11</v>
      </c>
      <c r="S16" s="85" t="s">
        <v>11</v>
      </c>
      <c r="T16" s="85" t="s">
        <v>11</v>
      </c>
      <c r="U16" s="85" t="s">
        <v>11</v>
      </c>
      <c r="V16" s="85" t="s">
        <v>11</v>
      </c>
      <c r="W16" s="85" t="s">
        <v>11</v>
      </c>
      <c r="X16" s="85" t="s">
        <v>11</v>
      </c>
      <c r="Y16" s="85" t="s">
        <v>11</v>
      </c>
      <c r="Z16" s="85" t="s">
        <v>11</v>
      </c>
      <c r="AA16" s="85" t="s">
        <v>11</v>
      </c>
      <c r="AB16" s="85" t="s">
        <v>11</v>
      </c>
      <c r="AC16" s="74">
        <v>264227.01999999996</v>
      </c>
      <c r="AD16" s="74">
        <v>136700.87000000002</v>
      </c>
      <c r="AE16" s="74">
        <v>260635.28</v>
      </c>
      <c r="AF16" s="74">
        <v>199782.74000000002</v>
      </c>
      <c r="AG16" s="74">
        <v>307343.92</v>
      </c>
      <c r="AH16" s="74">
        <v>196298.75999999998</v>
      </c>
      <c r="AI16" s="74">
        <v>296084.39</v>
      </c>
      <c r="AJ16" s="74">
        <v>352000.42000000016</v>
      </c>
      <c r="AK16" s="74">
        <v>376250.89</v>
      </c>
      <c r="AL16" s="74">
        <v>231418.21000000005</v>
      </c>
      <c r="AM16" s="74">
        <v>509300</v>
      </c>
      <c r="AN16" s="75">
        <v>422583.03</v>
      </c>
      <c r="AO16" s="80">
        <v>474013.77</v>
      </c>
      <c r="AP16" s="80">
        <v>481781.39</v>
      </c>
      <c r="AQ16" s="80">
        <v>857242.64</v>
      </c>
      <c r="AR16" s="80">
        <v>641109.37</v>
      </c>
      <c r="AS16" s="132">
        <v>753180.19</v>
      </c>
      <c r="AT16" s="132">
        <v>138449.35999999999</v>
      </c>
      <c r="AU16" s="87"/>
      <c r="AV16" s="132">
        <v>2334.59</v>
      </c>
      <c r="AW16" s="87"/>
      <c r="AX16" s="132">
        <v>57724.79</v>
      </c>
      <c r="AY16" s="12">
        <f t="shared" si="49"/>
        <v>951688.92999999993</v>
      </c>
      <c r="AZ16" s="132">
        <v>446770.48</v>
      </c>
      <c r="BA16" s="132">
        <v>92269.649999999907</v>
      </c>
      <c r="BB16" s="87"/>
      <c r="BC16" s="132">
        <v>2334.59</v>
      </c>
      <c r="BD16" s="87"/>
      <c r="BE16" s="132">
        <v>44321.07</v>
      </c>
      <c r="BF16" s="12">
        <f t="shared" si="50"/>
        <v>585695.7899999998</v>
      </c>
      <c r="BG16" s="12">
        <v>528151</v>
      </c>
      <c r="BH16" s="12">
        <v>152707</v>
      </c>
      <c r="BI16" s="12">
        <v>0</v>
      </c>
      <c r="BJ16" s="12">
        <v>7242</v>
      </c>
      <c r="BK16" s="12">
        <v>0</v>
      </c>
      <c r="BL16" s="12">
        <v>54013</v>
      </c>
      <c r="BM16" s="92">
        <f t="shared" si="54"/>
        <v>742113</v>
      </c>
      <c r="BN16" s="12">
        <v>527604</v>
      </c>
      <c r="BO16" s="12">
        <v>124401</v>
      </c>
      <c r="BP16" s="12">
        <v>0</v>
      </c>
      <c r="BQ16" s="12">
        <v>5489</v>
      </c>
      <c r="BR16" s="12">
        <v>0</v>
      </c>
      <c r="BS16" s="12">
        <v>48797</v>
      </c>
      <c r="BT16" s="185">
        <f t="shared" si="55"/>
        <v>706291</v>
      </c>
      <c r="BU16" s="88">
        <f t="shared" si="51"/>
        <v>5038899.84</v>
      </c>
      <c r="BV16" s="63">
        <f t="shared" si="52"/>
        <v>3953661.58</v>
      </c>
      <c r="BW16" s="83" t="s">
        <v>29</v>
      </c>
      <c r="BX16" s="142"/>
      <c r="BY16" s="64"/>
      <c r="BZ16" s="64"/>
      <c r="CA16" s="64"/>
      <c r="CB16" s="64"/>
    </row>
    <row r="17" spans="1:80" s="78" customFormat="1" ht="12.75" x14ac:dyDescent="0.2">
      <c r="A17" s="240"/>
      <c r="B17" s="4" t="s">
        <v>87</v>
      </c>
      <c r="C17" s="72" t="s">
        <v>28</v>
      </c>
      <c r="D17" s="73">
        <f t="shared" si="53"/>
        <v>35370</v>
      </c>
      <c r="E17" s="85" t="s">
        <v>11</v>
      </c>
      <c r="F17" s="85" t="s">
        <v>11</v>
      </c>
      <c r="G17" s="85" t="s">
        <v>11</v>
      </c>
      <c r="H17" s="85" t="s">
        <v>11</v>
      </c>
      <c r="I17" s="85" t="s">
        <v>11</v>
      </c>
      <c r="J17" s="85" t="s">
        <v>11</v>
      </c>
      <c r="K17" s="85" t="s">
        <v>11</v>
      </c>
      <c r="L17" s="85" t="s">
        <v>11</v>
      </c>
      <c r="M17" s="85" t="s">
        <v>11</v>
      </c>
      <c r="N17" s="85" t="s">
        <v>11</v>
      </c>
      <c r="O17" s="85" t="s">
        <v>11</v>
      </c>
      <c r="P17" s="85" t="s">
        <v>11</v>
      </c>
      <c r="Q17" s="85" t="s">
        <v>11</v>
      </c>
      <c r="R17" s="85" t="s">
        <v>11</v>
      </c>
      <c r="S17" s="85" t="s">
        <v>11</v>
      </c>
      <c r="T17" s="85" t="s">
        <v>11</v>
      </c>
      <c r="U17" s="85" t="s">
        <v>11</v>
      </c>
      <c r="V17" s="85" t="s">
        <v>11</v>
      </c>
      <c r="W17" s="85" t="s">
        <v>11</v>
      </c>
      <c r="X17" s="85" t="s">
        <v>11</v>
      </c>
      <c r="Y17" s="85" t="s">
        <v>11</v>
      </c>
      <c r="Z17" s="85" t="s">
        <v>11</v>
      </c>
      <c r="AA17" s="85" t="s">
        <v>11</v>
      </c>
      <c r="AB17" s="85" t="s">
        <v>11</v>
      </c>
      <c r="AC17" s="74">
        <v>27077044.309999999</v>
      </c>
      <c r="AD17" s="74">
        <v>26590239.399999965</v>
      </c>
      <c r="AE17" s="74">
        <v>30026438.93</v>
      </c>
      <c r="AF17" s="74">
        <v>29864321.18</v>
      </c>
      <c r="AG17" s="74">
        <v>34866297.859999999</v>
      </c>
      <c r="AH17" s="74">
        <v>34350066.18</v>
      </c>
      <c r="AI17" s="74">
        <v>36144758.710000001</v>
      </c>
      <c r="AJ17" s="74">
        <v>35548289.409999996</v>
      </c>
      <c r="AK17" s="74">
        <v>48993263.380000003</v>
      </c>
      <c r="AL17" s="74">
        <v>48510239.450000003</v>
      </c>
      <c r="AM17" s="74">
        <v>60557110</v>
      </c>
      <c r="AN17" s="76">
        <v>58779348.280000001</v>
      </c>
      <c r="AO17" s="80">
        <v>67131541.359999999</v>
      </c>
      <c r="AP17" s="80">
        <v>66154042.759999998</v>
      </c>
      <c r="AQ17" s="80">
        <v>76425924.430000007</v>
      </c>
      <c r="AR17" s="80">
        <v>76117345.200000003</v>
      </c>
      <c r="AS17" s="132">
        <v>46499808.780000001</v>
      </c>
      <c r="AT17" s="132">
        <v>41860153.100000001</v>
      </c>
      <c r="AU17" s="87"/>
      <c r="AV17" s="132">
        <v>85583.1</v>
      </c>
      <c r="AW17" s="87"/>
      <c r="AX17" s="132">
        <v>644865.34</v>
      </c>
      <c r="AY17" s="12">
        <f t="shared" si="49"/>
        <v>89090410.319999993</v>
      </c>
      <c r="AZ17" s="132">
        <v>46431595.289999999</v>
      </c>
      <c r="BA17" s="132">
        <v>41690161.689999998</v>
      </c>
      <c r="BB17" s="87"/>
      <c r="BC17" s="132">
        <v>84551.67</v>
      </c>
      <c r="BD17" s="87"/>
      <c r="BE17" s="132">
        <v>558412.57999999903</v>
      </c>
      <c r="BF17" s="12">
        <f t="shared" si="50"/>
        <v>88764721.229999989</v>
      </c>
      <c r="BG17" s="12">
        <v>51125258</v>
      </c>
      <c r="BH17" s="12">
        <v>26410803</v>
      </c>
      <c r="BI17" s="12">
        <v>0</v>
      </c>
      <c r="BJ17" s="12">
        <v>58127</v>
      </c>
      <c r="BK17" s="12">
        <v>91470910</v>
      </c>
      <c r="BL17" s="12">
        <v>597509</v>
      </c>
      <c r="BM17" s="92">
        <f t="shared" si="54"/>
        <v>169662607</v>
      </c>
      <c r="BN17" s="12">
        <v>51103511</v>
      </c>
      <c r="BO17" s="12">
        <v>26114550</v>
      </c>
      <c r="BP17" s="12">
        <v>0</v>
      </c>
      <c r="BQ17" s="12">
        <v>48808</v>
      </c>
      <c r="BR17" s="12">
        <v>91470910</v>
      </c>
      <c r="BS17" s="12">
        <v>555956</v>
      </c>
      <c r="BT17" s="185">
        <f t="shared" si="55"/>
        <v>169293735</v>
      </c>
      <c r="BU17" s="88">
        <f t="shared" si="51"/>
        <v>639975396.29999995</v>
      </c>
      <c r="BV17" s="63">
        <f t="shared" si="52"/>
        <v>633972348.08999991</v>
      </c>
      <c r="BW17" s="83" t="s">
        <v>29</v>
      </c>
      <c r="BX17" s="142"/>
      <c r="BY17" s="64"/>
      <c r="BZ17" s="64"/>
      <c r="CA17" s="64"/>
      <c r="CB17" s="64"/>
    </row>
    <row r="18" spans="1:80" s="78" customFormat="1" ht="12.75" x14ac:dyDescent="0.2">
      <c r="A18" s="240"/>
      <c r="B18" s="4" t="s">
        <v>88</v>
      </c>
      <c r="C18" s="72" t="s">
        <v>28</v>
      </c>
      <c r="D18" s="73">
        <f t="shared" si="53"/>
        <v>35370</v>
      </c>
      <c r="E18" s="85" t="s">
        <v>11</v>
      </c>
      <c r="F18" s="85" t="s">
        <v>11</v>
      </c>
      <c r="G18" s="85" t="s">
        <v>11</v>
      </c>
      <c r="H18" s="85" t="s">
        <v>11</v>
      </c>
      <c r="I18" s="85" t="s">
        <v>11</v>
      </c>
      <c r="J18" s="85" t="s">
        <v>11</v>
      </c>
      <c r="K18" s="85" t="s">
        <v>11</v>
      </c>
      <c r="L18" s="85" t="s">
        <v>11</v>
      </c>
      <c r="M18" s="85" t="s">
        <v>11</v>
      </c>
      <c r="N18" s="85" t="s">
        <v>11</v>
      </c>
      <c r="O18" s="85" t="s">
        <v>11</v>
      </c>
      <c r="P18" s="85" t="s">
        <v>11</v>
      </c>
      <c r="Q18" s="85" t="s">
        <v>11</v>
      </c>
      <c r="R18" s="85" t="s">
        <v>11</v>
      </c>
      <c r="S18" s="85" t="s">
        <v>11</v>
      </c>
      <c r="T18" s="85" t="s">
        <v>11</v>
      </c>
      <c r="U18" s="85" t="s">
        <v>11</v>
      </c>
      <c r="V18" s="85" t="s">
        <v>11</v>
      </c>
      <c r="W18" s="85" t="s">
        <v>11</v>
      </c>
      <c r="X18" s="85" t="s">
        <v>11</v>
      </c>
      <c r="Y18" s="85" t="s">
        <v>11</v>
      </c>
      <c r="Z18" s="85" t="s">
        <v>11</v>
      </c>
      <c r="AA18" s="85" t="s">
        <v>11</v>
      </c>
      <c r="AB18" s="85" t="s">
        <v>11</v>
      </c>
      <c r="AC18" s="74">
        <v>242831.38</v>
      </c>
      <c r="AD18" s="74">
        <v>183746.76</v>
      </c>
      <c r="AE18" s="74">
        <v>219733.06</v>
      </c>
      <c r="AF18" s="74">
        <v>258317.01999999993</v>
      </c>
      <c r="AG18" s="74">
        <v>215959.92</v>
      </c>
      <c r="AH18" s="74">
        <v>287294.07</v>
      </c>
      <c r="AI18" s="74">
        <v>158118.39000000001</v>
      </c>
      <c r="AJ18" s="74">
        <v>312873.68</v>
      </c>
      <c r="AK18" s="74">
        <v>228949.84</v>
      </c>
      <c r="AL18" s="74">
        <v>378245.78000000009</v>
      </c>
      <c r="AM18" s="74">
        <v>393288</v>
      </c>
      <c r="AN18" s="75">
        <v>501455.70999999973</v>
      </c>
      <c r="AO18" s="80">
        <v>375222.56</v>
      </c>
      <c r="AP18" s="80">
        <v>349494.14</v>
      </c>
      <c r="AQ18" s="80">
        <v>430440.25</v>
      </c>
      <c r="AR18" s="80">
        <v>347682.08</v>
      </c>
      <c r="AS18" s="132">
        <v>210854</v>
      </c>
      <c r="AT18" s="132">
        <v>81228.399999999994</v>
      </c>
      <c r="AU18" s="87"/>
      <c r="AV18" s="132">
        <v>71194.429999999993</v>
      </c>
      <c r="AW18" s="87"/>
      <c r="AX18" s="132">
        <v>41786.06</v>
      </c>
      <c r="AY18" s="12">
        <f t="shared" si="49"/>
        <v>405062.89</v>
      </c>
      <c r="AZ18" s="132">
        <v>207484.86</v>
      </c>
      <c r="BA18" s="132">
        <v>40889.120000000003</v>
      </c>
      <c r="BB18" s="87"/>
      <c r="BC18" s="132">
        <v>61485.17</v>
      </c>
      <c r="BD18" s="87"/>
      <c r="BE18" s="132">
        <v>39987.64</v>
      </c>
      <c r="BF18" s="12">
        <f t="shared" si="50"/>
        <v>349846.79</v>
      </c>
      <c r="BG18" s="12">
        <v>279033</v>
      </c>
      <c r="BH18" s="12">
        <v>48650</v>
      </c>
      <c r="BI18" s="12">
        <v>0</v>
      </c>
      <c r="BJ18" s="12">
        <v>57884</v>
      </c>
      <c r="BK18" s="12">
        <v>0</v>
      </c>
      <c r="BL18" s="12">
        <v>13891</v>
      </c>
      <c r="BM18" s="92">
        <f t="shared" si="54"/>
        <v>399458</v>
      </c>
      <c r="BN18" s="12">
        <v>279033</v>
      </c>
      <c r="BO18" s="12">
        <v>19150</v>
      </c>
      <c r="BP18" s="12">
        <v>0</v>
      </c>
      <c r="BQ18" s="12">
        <v>52611</v>
      </c>
      <c r="BR18" s="12">
        <v>0</v>
      </c>
      <c r="BS18" s="12">
        <v>13891</v>
      </c>
      <c r="BT18" s="185">
        <f t="shared" si="55"/>
        <v>364685</v>
      </c>
      <c r="BU18" s="88">
        <f t="shared" si="51"/>
        <v>3069064.2900000005</v>
      </c>
      <c r="BV18" s="63">
        <f t="shared" si="52"/>
        <v>3333641.03</v>
      </c>
      <c r="BW18" s="83" t="s">
        <v>29</v>
      </c>
      <c r="BX18" s="142"/>
      <c r="BY18" s="64"/>
      <c r="BZ18" s="64"/>
      <c r="CA18" s="64"/>
      <c r="CB18" s="64"/>
    </row>
    <row r="19" spans="1:80" s="78" customFormat="1" ht="12.75" x14ac:dyDescent="0.2">
      <c r="A19" s="240"/>
      <c r="B19" s="4" t="s">
        <v>89</v>
      </c>
      <c r="C19" s="72" t="s">
        <v>28</v>
      </c>
      <c r="D19" s="73">
        <f t="shared" si="53"/>
        <v>35370</v>
      </c>
      <c r="E19" s="85" t="s">
        <v>11</v>
      </c>
      <c r="F19" s="85" t="s">
        <v>11</v>
      </c>
      <c r="G19" s="85" t="s">
        <v>11</v>
      </c>
      <c r="H19" s="85" t="s">
        <v>11</v>
      </c>
      <c r="I19" s="85" t="s">
        <v>11</v>
      </c>
      <c r="J19" s="85" t="s">
        <v>11</v>
      </c>
      <c r="K19" s="85" t="s">
        <v>11</v>
      </c>
      <c r="L19" s="85" t="s">
        <v>11</v>
      </c>
      <c r="M19" s="85" t="s">
        <v>11</v>
      </c>
      <c r="N19" s="85" t="s">
        <v>11</v>
      </c>
      <c r="O19" s="85" t="s">
        <v>11</v>
      </c>
      <c r="P19" s="85" t="s">
        <v>11</v>
      </c>
      <c r="Q19" s="85" t="s">
        <v>11</v>
      </c>
      <c r="R19" s="85" t="s">
        <v>11</v>
      </c>
      <c r="S19" s="85" t="s">
        <v>11</v>
      </c>
      <c r="T19" s="85" t="s">
        <v>11</v>
      </c>
      <c r="U19" s="85" t="s">
        <v>11</v>
      </c>
      <c r="V19" s="85" t="s">
        <v>11</v>
      </c>
      <c r="W19" s="85" t="s">
        <v>11</v>
      </c>
      <c r="X19" s="85" t="s">
        <v>11</v>
      </c>
      <c r="Y19" s="85" t="s">
        <v>11</v>
      </c>
      <c r="Z19" s="85" t="s">
        <v>11</v>
      </c>
      <c r="AA19" s="85" t="s">
        <v>11</v>
      </c>
      <c r="AB19" s="85" t="s">
        <v>11</v>
      </c>
      <c r="AC19" s="74">
        <v>537175.74</v>
      </c>
      <c r="AD19" s="74">
        <v>537406.16000000038</v>
      </c>
      <c r="AE19" s="74">
        <v>519867</v>
      </c>
      <c r="AF19" s="74">
        <v>513995.42</v>
      </c>
      <c r="AG19" s="74">
        <v>544844.73</v>
      </c>
      <c r="AH19" s="74">
        <v>567743.82999999996</v>
      </c>
      <c r="AI19" s="74">
        <v>536323.06999999995</v>
      </c>
      <c r="AJ19" s="74">
        <v>539843.83999999997</v>
      </c>
      <c r="AK19" s="74">
        <v>608310.06999999995</v>
      </c>
      <c r="AL19" s="74">
        <v>594062.68999999994</v>
      </c>
      <c r="AM19" s="74">
        <v>614759</v>
      </c>
      <c r="AN19" s="76">
        <v>589092.09</v>
      </c>
      <c r="AO19" s="80">
        <v>668988.97</v>
      </c>
      <c r="AP19" s="80">
        <v>666020.96</v>
      </c>
      <c r="AQ19" s="80">
        <v>702429.74</v>
      </c>
      <c r="AR19" s="80">
        <v>687352.17</v>
      </c>
      <c r="AS19" s="132">
        <v>971586.38</v>
      </c>
      <c r="AT19" s="132">
        <v>53910.85</v>
      </c>
      <c r="AU19" s="87"/>
      <c r="AV19" s="132">
        <v>6163.31</v>
      </c>
      <c r="AW19" s="87"/>
      <c r="AX19" s="132">
        <v>14464.24</v>
      </c>
      <c r="AY19" s="12">
        <f t="shared" si="49"/>
        <v>1046124.78</v>
      </c>
      <c r="AZ19" s="132">
        <v>971586.38</v>
      </c>
      <c r="BA19" s="132">
        <v>49248.06</v>
      </c>
      <c r="BB19" s="87"/>
      <c r="BC19" s="132">
        <v>5687.94</v>
      </c>
      <c r="BD19" s="87"/>
      <c r="BE19" s="132">
        <v>2313.91</v>
      </c>
      <c r="BF19" s="12">
        <f t="shared" si="50"/>
        <v>1028836.2899999999</v>
      </c>
      <c r="BG19" s="12">
        <v>1712862</v>
      </c>
      <c r="BH19" s="12">
        <v>54238</v>
      </c>
      <c r="BI19" s="12">
        <v>0</v>
      </c>
      <c r="BJ19" s="12">
        <v>10814</v>
      </c>
      <c r="BK19" s="12">
        <v>0</v>
      </c>
      <c r="BL19" s="12">
        <v>31585</v>
      </c>
      <c r="BM19" s="92">
        <f t="shared" si="54"/>
        <v>1809499</v>
      </c>
      <c r="BN19" s="12">
        <v>1337857</v>
      </c>
      <c r="BO19" s="12">
        <v>48149</v>
      </c>
      <c r="BP19" s="12">
        <v>0</v>
      </c>
      <c r="BQ19" s="12">
        <v>8585</v>
      </c>
      <c r="BR19" s="12">
        <v>0</v>
      </c>
      <c r="BS19" s="12">
        <v>25271</v>
      </c>
      <c r="BT19" s="185">
        <f t="shared" si="55"/>
        <v>1419862</v>
      </c>
      <c r="BU19" s="88">
        <f t="shared" si="51"/>
        <v>7588322.1000000006</v>
      </c>
      <c r="BV19" s="63">
        <f t="shared" si="52"/>
        <v>7144215.4500000002</v>
      </c>
      <c r="BW19" s="83" t="s">
        <v>29</v>
      </c>
      <c r="BX19" s="142"/>
      <c r="BY19" s="64"/>
      <c r="BZ19" s="64"/>
      <c r="CA19" s="64"/>
      <c r="CB19" s="64"/>
    </row>
    <row r="20" spans="1:80" s="78" customFormat="1" ht="12.75" x14ac:dyDescent="0.2">
      <c r="A20" s="240"/>
      <c r="B20" s="4" t="s">
        <v>90</v>
      </c>
      <c r="C20" s="72" t="s">
        <v>28</v>
      </c>
      <c r="D20" s="73">
        <f t="shared" si="53"/>
        <v>35370</v>
      </c>
      <c r="E20" s="85" t="s">
        <v>11</v>
      </c>
      <c r="F20" s="85" t="s">
        <v>11</v>
      </c>
      <c r="G20" s="85" t="s">
        <v>11</v>
      </c>
      <c r="H20" s="85" t="s">
        <v>11</v>
      </c>
      <c r="I20" s="85" t="s">
        <v>11</v>
      </c>
      <c r="J20" s="85" t="s">
        <v>11</v>
      </c>
      <c r="K20" s="85" t="s">
        <v>11</v>
      </c>
      <c r="L20" s="85" t="s">
        <v>11</v>
      </c>
      <c r="M20" s="85" t="s">
        <v>11</v>
      </c>
      <c r="N20" s="85" t="s">
        <v>11</v>
      </c>
      <c r="O20" s="85" t="s">
        <v>11</v>
      </c>
      <c r="P20" s="85" t="s">
        <v>11</v>
      </c>
      <c r="Q20" s="85" t="s">
        <v>11</v>
      </c>
      <c r="R20" s="85" t="s">
        <v>11</v>
      </c>
      <c r="S20" s="85" t="s">
        <v>11</v>
      </c>
      <c r="T20" s="85" t="s">
        <v>11</v>
      </c>
      <c r="U20" s="85" t="s">
        <v>11</v>
      </c>
      <c r="V20" s="85" t="s">
        <v>11</v>
      </c>
      <c r="W20" s="85" t="s">
        <v>11</v>
      </c>
      <c r="X20" s="85" t="s">
        <v>11</v>
      </c>
      <c r="Y20" s="85" t="s">
        <v>11</v>
      </c>
      <c r="Z20" s="85" t="s">
        <v>11</v>
      </c>
      <c r="AA20" s="85" t="s">
        <v>11</v>
      </c>
      <c r="AB20" s="85" t="s">
        <v>11</v>
      </c>
      <c r="AC20" s="74">
        <v>397245.07</v>
      </c>
      <c r="AD20" s="74">
        <v>316643.79000000004</v>
      </c>
      <c r="AE20" s="74">
        <v>413381.46</v>
      </c>
      <c r="AF20" s="74">
        <v>426244.39</v>
      </c>
      <c r="AG20" s="74">
        <v>441433.16</v>
      </c>
      <c r="AH20" s="74">
        <v>583341.81000000006</v>
      </c>
      <c r="AI20" s="74">
        <v>408794.39</v>
      </c>
      <c r="AJ20" s="74">
        <v>540074.27</v>
      </c>
      <c r="AK20" s="74">
        <v>516134.23</v>
      </c>
      <c r="AL20" s="74">
        <v>651248.02</v>
      </c>
      <c r="AM20" s="74">
        <v>703857</v>
      </c>
      <c r="AN20" s="76">
        <v>714667.75</v>
      </c>
      <c r="AO20" s="80">
        <v>679527.59</v>
      </c>
      <c r="AP20" s="80">
        <v>833357.26</v>
      </c>
      <c r="AQ20" s="80">
        <v>685693.6</v>
      </c>
      <c r="AR20" s="80">
        <v>606928.88</v>
      </c>
      <c r="AS20" s="132">
        <v>611061.80000000005</v>
      </c>
      <c r="AT20" s="132">
        <v>31638.03</v>
      </c>
      <c r="AU20" s="87"/>
      <c r="AV20" s="132">
        <v>1051.02</v>
      </c>
      <c r="AW20" s="87"/>
      <c r="AX20" s="132">
        <v>66427.88</v>
      </c>
      <c r="AY20" s="12">
        <f t="shared" si="49"/>
        <v>710178.7300000001</v>
      </c>
      <c r="AZ20" s="132">
        <v>596331.81000000006</v>
      </c>
      <c r="BA20" s="132">
        <v>17348.64</v>
      </c>
      <c r="BB20" s="87"/>
      <c r="BC20" s="132">
        <v>595.76</v>
      </c>
      <c r="BD20" s="87"/>
      <c r="BE20" s="132">
        <v>37744.26</v>
      </c>
      <c r="BF20" s="12">
        <f t="shared" si="50"/>
        <v>652020.47000000009</v>
      </c>
      <c r="BG20" s="12">
        <v>573224</v>
      </c>
      <c r="BH20" s="12">
        <v>92336</v>
      </c>
      <c r="BI20" s="12">
        <v>0</v>
      </c>
      <c r="BJ20" s="12">
        <v>0</v>
      </c>
      <c r="BK20" s="12">
        <v>0</v>
      </c>
      <c r="BL20" s="12">
        <v>12051</v>
      </c>
      <c r="BM20" s="92">
        <f t="shared" si="54"/>
        <v>677611</v>
      </c>
      <c r="BN20" s="12">
        <v>571045</v>
      </c>
      <c r="BO20" s="12">
        <v>59065</v>
      </c>
      <c r="BP20" s="12">
        <v>0</v>
      </c>
      <c r="BQ20" s="12">
        <v>0</v>
      </c>
      <c r="BR20" s="12">
        <v>0</v>
      </c>
      <c r="BS20" s="12">
        <v>11976</v>
      </c>
      <c r="BT20" s="185">
        <f t="shared" si="55"/>
        <v>642086</v>
      </c>
      <c r="BU20" s="88">
        <f t="shared" si="51"/>
        <v>5633856.2300000004</v>
      </c>
      <c r="BV20" s="63">
        <f t="shared" si="52"/>
        <v>5966612.6399999997</v>
      </c>
      <c r="BW20" s="83" t="s">
        <v>29</v>
      </c>
      <c r="BX20" s="142"/>
      <c r="BY20" s="64"/>
      <c r="BZ20" s="64"/>
      <c r="CA20" s="64"/>
      <c r="CB20" s="64"/>
    </row>
    <row r="21" spans="1:80" s="78" customFormat="1" ht="12.75" x14ac:dyDescent="0.2">
      <c r="A21" s="240"/>
      <c r="B21" s="4" t="s">
        <v>91</v>
      </c>
      <c r="C21" s="72" t="s">
        <v>28</v>
      </c>
      <c r="D21" s="73">
        <f t="shared" si="53"/>
        <v>35370</v>
      </c>
      <c r="E21" s="85" t="s">
        <v>11</v>
      </c>
      <c r="F21" s="85" t="s">
        <v>11</v>
      </c>
      <c r="G21" s="85" t="s">
        <v>11</v>
      </c>
      <c r="H21" s="85" t="s">
        <v>11</v>
      </c>
      <c r="I21" s="85" t="s">
        <v>11</v>
      </c>
      <c r="J21" s="85" t="s">
        <v>11</v>
      </c>
      <c r="K21" s="85" t="s">
        <v>11</v>
      </c>
      <c r="L21" s="85" t="s">
        <v>11</v>
      </c>
      <c r="M21" s="85" t="s">
        <v>11</v>
      </c>
      <c r="N21" s="85" t="s">
        <v>11</v>
      </c>
      <c r="O21" s="85" t="s">
        <v>11</v>
      </c>
      <c r="P21" s="85" t="s">
        <v>11</v>
      </c>
      <c r="Q21" s="85" t="s">
        <v>11</v>
      </c>
      <c r="R21" s="85" t="s">
        <v>11</v>
      </c>
      <c r="S21" s="85" t="s">
        <v>11</v>
      </c>
      <c r="T21" s="85" t="s">
        <v>11</v>
      </c>
      <c r="U21" s="85" t="s">
        <v>11</v>
      </c>
      <c r="V21" s="85" t="s">
        <v>11</v>
      </c>
      <c r="W21" s="85" t="s">
        <v>11</v>
      </c>
      <c r="X21" s="85" t="s">
        <v>11</v>
      </c>
      <c r="Y21" s="85" t="s">
        <v>11</v>
      </c>
      <c r="Z21" s="85" t="s">
        <v>11</v>
      </c>
      <c r="AA21" s="85" t="s">
        <v>11</v>
      </c>
      <c r="AB21" s="85" t="s">
        <v>11</v>
      </c>
      <c r="AC21" s="74">
        <v>653044.52</v>
      </c>
      <c r="AD21" s="74">
        <v>485686.07999999984</v>
      </c>
      <c r="AE21" s="74">
        <v>614079.92000000004</v>
      </c>
      <c r="AF21" s="74">
        <v>505952.93999999994</v>
      </c>
      <c r="AG21" s="74">
        <v>952227.73</v>
      </c>
      <c r="AH21" s="74">
        <v>787490.34</v>
      </c>
      <c r="AI21" s="74">
        <v>840738.33</v>
      </c>
      <c r="AJ21" s="74">
        <v>946612.55999999982</v>
      </c>
      <c r="AK21" s="74">
        <v>1357260.71</v>
      </c>
      <c r="AL21" s="74">
        <v>1280887.9900000002</v>
      </c>
      <c r="AM21" s="74">
        <v>1852495</v>
      </c>
      <c r="AN21" s="75">
        <v>1946724.5099999995</v>
      </c>
      <c r="AO21" s="80">
        <v>2318301.21</v>
      </c>
      <c r="AP21" s="80">
        <v>2512339.06</v>
      </c>
      <c r="AQ21" s="80">
        <v>2413020.5499999998</v>
      </c>
      <c r="AR21" s="80">
        <v>2295548.19</v>
      </c>
      <c r="AS21" s="132">
        <v>802834.95</v>
      </c>
      <c r="AT21" s="132">
        <v>505972.17</v>
      </c>
      <c r="AU21" s="87"/>
      <c r="AV21" s="132">
        <v>743765.91999999899</v>
      </c>
      <c r="AW21" s="87"/>
      <c r="AX21" s="132">
        <v>89852.709999999905</v>
      </c>
      <c r="AY21" s="12">
        <f t="shared" si="49"/>
        <v>2142425.7499999986</v>
      </c>
      <c r="AZ21" s="132">
        <v>759861.89</v>
      </c>
      <c r="BA21" s="132">
        <v>491273.33</v>
      </c>
      <c r="BB21" s="87"/>
      <c r="BC21" s="132">
        <v>707072.63</v>
      </c>
      <c r="BD21" s="87"/>
      <c r="BE21" s="132">
        <v>59805.059999999903</v>
      </c>
      <c r="BF21" s="12">
        <f t="shared" si="50"/>
        <v>2018012.91</v>
      </c>
      <c r="BG21" s="12">
        <v>973967</v>
      </c>
      <c r="BH21" s="12">
        <v>599869</v>
      </c>
      <c r="BI21" s="12">
        <v>0</v>
      </c>
      <c r="BJ21" s="12">
        <v>632653</v>
      </c>
      <c r="BK21" s="12">
        <v>0</v>
      </c>
      <c r="BL21" s="12">
        <v>2623</v>
      </c>
      <c r="BM21" s="92">
        <f t="shared" si="54"/>
        <v>2209112</v>
      </c>
      <c r="BN21" s="12">
        <v>853946</v>
      </c>
      <c r="BO21" s="12">
        <v>573526</v>
      </c>
      <c r="BP21" s="12">
        <v>0</v>
      </c>
      <c r="BQ21" s="12">
        <v>584096</v>
      </c>
      <c r="BR21" s="12">
        <v>0</v>
      </c>
      <c r="BS21" s="12">
        <v>2623</v>
      </c>
      <c r="BT21" s="185">
        <f t="shared" si="55"/>
        <v>2014191</v>
      </c>
      <c r="BU21" s="88">
        <f t="shared" si="51"/>
        <v>15352705.719999997</v>
      </c>
      <c r="BV21" s="63">
        <f t="shared" si="52"/>
        <v>14793445.58</v>
      </c>
      <c r="BW21" s="83" t="s">
        <v>29</v>
      </c>
      <c r="BX21" s="142"/>
      <c r="BY21" s="64"/>
      <c r="BZ21" s="64"/>
      <c r="CA21" s="64"/>
      <c r="CB21" s="64"/>
    </row>
    <row r="22" spans="1:80" s="78" customFormat="1" ht="12.75" x14ac:dyDescent="0.2">
      <c r="A22" s="240"/>
      <c r="B22" s="4" t="s">
        <v>92</v>
      </c>
      <c r="C22" s="72" t="s">
        <v>28</v>
      </c>
      <c r="D22" s="73">
        <f t="shared" si="53"/>
        <v>35370</v>
      </c>
      <c r="E22" s="85" t="s">
        <v>11</v>
      </c>
      <c r="F22" s="85" t="s">
        <v>11</v>
      </c>
      <c r="G22" s="85" t="s">
        <v>11</v>
      </c>
      <c r="H22" s="85" t="s">
        <v>11</v>
      </c>
      <c r="I22" s="85" t="s">
        <v>11</v>
      </c>
      <c r="J22" s="85" t="s">
        <v>11</v>
      </c>
      <c r="K22" s="85" t="s">
        <v>11</v>
      </c>
      <c r="L22" s="85" t="s">
        <v>11</v>
      </c>
      <c r="M22" s="85" t="s">
        <v>11</v>
      </c>
      <c r="N22" s="85" t="s">
        <v>11</v>
      </c>
      <c r="O22" s="85" t="s">
        <v>11</v>
      </c>
      <c r="P22" s="85" t="s">
        <v>11</v>
      </c>
      <c r="Q22" s="85" t="s">
        <v>11</v>
      </c>
      <c r="R22" s="85" t="s">
        <v>11</v>
      </c>
      <c r="S22" s="85" t="s">
        <v>11</v>
      </c>
      <c r="T22" s="85" t="s">
        <v>11</v>
      </c>
      <c r="U22" s="85" t="s">
        <v>11</v>
      </c>
      <c r="V22" s="85" t="s">
        <v>11</v>
      </c>
      <c r="W22" s="85" t="s">
        <v>11</v>
      </c>
      <c r="X22" s="85" t="s">
        <v>11</v>
      </c>
      <c r="Y22" s="85" t="s">
        <v>11</v>
      </c>
      <c r="Z22" s="85" t="s">
        <v>11</v>
      </c>
      <c r="AA22" s="85" t="s">
        <v>11</v>
      </c>
      <c r="AB22" s="85" t="s">
        <v>11</v>
      </c>
      <c r="AC22" s="74">
        <v>365226.69</v>
      </c>
      <c r="AD22" s="74">
        <v>164085.70000000007</v>
      </c>
      <c r="AE22" s="74">
        <v>412091.51</v>
      </c>
      <c r="AF22" s="74">
        <v>176174.05</v>
      </c>
      <c r="AG22" s="74">
        <v>417941.5</v>
      </c>
      <c r="AH22" s="74">
        <v>380803.44</v>
      </c>
      <c r="AI22" s="74">
        <v>433683.56</v>
      </c>
      <c r="AJ22" s="74">
        <v>406219.64</v>
      </c>
      <c r="AK22" s="74">
        <v>518689.82</v>
      </c>
      <c r="AL22" s="74">
        <v>458452.8</v>
      </c>
      <c r="AM22" s="74">
        <v>583613</v>
      </c>
      <c r="AN22" s="76">
        <v>552282.93999999994</v>
      </c>
      <c r="AO22" s="80">
        <v>786916.77</v>
      </c>
      <c r="AP22" s="80">
        <v>756590.75</v>
      </c>
      <c r="AQ22" s="80">
        <v>1067618.47</v>
      </c>
      <c r="AR22" s="80">
        <v>1001759.06</v>
      </c>
      <c r="AS22" s="132">
        <v>1073256.8</v>
      </c>
      <c r="AT22" s="132">
        <v>21426.18</v>
      </c>
      <c r="AU22" s="87"/>
      <c r="AV22" s="132">
        <v>10646.17</v>
      </c>
      <c r="AW22" s="87"/>
      <c r="AX22" s="132">
        <v>38014.17</v>
      </c>
      <c r="AY22" s="12">
        <f t="shared" si="49"/>
        <v>1143343.3199999998</v>
      </c>
      <c r="AZ22" s="132">
        <v>1071742.48</v>
      </c>
      <c r="BA22" s="132">
        <v>17644.86</v>
      </c>
      <c r="BB22" s="87"/>
      <c r="BC22" s="132">
        <v>7616.93</v>
      </c>
      <c r="BD22" s="87"/>
      <c r="BE22" s="132">
        <v>21605.119999999999</v>
      </c>
      <c r="BF22" s="12">
        <f t="shared" si="50"/>
        <v>1118609.3900000001</v>
      </c>
      <c r="BG22" s="12">
        <v>757871</v>
      </c>
      <c r="BH22" s="12">
        <v>35577</v>
      </c>
      <c r="BI22" s="12">
        <v>0</v>
      </c>
      <c r="BJ22" s="12">
        <v>12921</v>
      </c>
      <c r="BK22" s="12">
        <v>0</v>
      </c>
      <c r="BL22" s="12">
        <v>18556</v>
      </c>
      <c r="BM22" s="92">
        <f t="shared" si="54"/>
        <v>824925</v>
      </c>
      <c r="BN22" s="12">
        <v>757871</v>
      </c>
      <c r="BO22" s="12">
        <v>28216</v>
      </c>
      <c r="BP22" s="12">
        <v>0</v>
      </c>
      <c r="BQ22" s="12">
        <v>10804</v>
      </c>
      <c r="BR22" s="12">
        <v>0</v>
      </c>
      <c r="BS22" s="12">
        <v>16851</v>
      </c>
      <c r="BT22" s="185">
        <f t="shared" si="55"/>
        <v>813742</v>
      </c>
      <c r="BU22" s="88">
        <f t="shared" si="51"/>
        <v>6554049.6400000006</v>
      </c>
      <c r="BV22" s="63">
        <f t="shared" si="52"/>
        <v>5828719.7700000005</v>
      </c>
      <c r="BW22" s="83" t="s">
        <v>29</v>
      </c>
      <c r="BX22" s="142"/>
      <c r="BY22" s="64"/>
      <c r="BZ22" s="64"/>
      <c r="CA22" s="64"/>
      <c r="CB22" s="64"/>
    </row>
    <row r="23" spans="1:80" s="78" customFormat="1" ht="12.75" x14ac:dyDescent="0.2">
      <c r="A23" s="240"/>
      <c r="B23" s="4" t="s">
        <v>93</v>
      </c>
      <c r="C23" s="72" t="s">
        <v>28</v>
      </c>
      <c r="D23" s="73">
        <f t="shared" si="53"/>
        <v>35370</v>
      </c>
      <c r="E23" s="85" t="s">
        <v>11</v>
      </c>
      <c r="F23" s="85" t="s">
        <v>11</v>
      </c>
      <c r="G23" s="85" t="s">
        <v>11</v>
      </c>
      <c r="H23" s="85" t="s">
        <v>11</v>
      </c>
      <c r="I23" s="85" t="s">
        <v>11</v>
      </c>
      <c r="J23" s="85" t="s">
        <v>11</v>
      </c>
      <c r="K23" s="85" t="s">
        <v>11</v>
      </c>
      <c r="L23" s="85" t="s">
        <v>11</v>
      </c>
      <c r="M23" s="85" t="s">
        <v>11</v>
      </c>
      <c r="N23" s="85" t="s">
        <v>11</v>
      </c>
      <c r="O23" s="85" t="s">
        <v>11</v>
      </c>
      <c r="P23" s="85" t="s">
        <v>11</v>
      </c>
      <c r="Q23" s="85" t="s">
        <v>11</v>
      </c>
      <c r="R23" s="85" t="s">
        <v>11</v>
      </c>
      <c r="S23" s="85" t="s">
        <v>11</v>
      </c>
      <c r="T23" s="85" t="s">
        <v>11</v>
      </c>
      <c r="U23" s="85" t="s">
        <v>11</v>
      </c>
      <c r="V23" s="85" t="s">
        <v>11</v>
      </c>
      <c r="W23" s="85" t="s">
        <v>11</v>
      </c>
      <c r="X23" s="85" t="s">
        <v>11</v>
      </c>
      <c r="Y23" s="85" t="s">
        <v>11</v>
      </c>
      <c r="Z23" s="85" t="s">
        <v>11</v>
      </c>
      <c r="AA23" s="85" t="s">
        <v>11</v>
      </c>
      <c r="AB23" s="85" t="s">
        <v>11</v>
      </c>
      <c r="AC23" s="74">
        <v>1252044.42</v>
      </c>
      <c r="AD23" s="74">
        <v>881700.6100000001</v>
      </c>
      <c r="AE23" s="74">
        <v>1258859.99</v>
      </c>
      <c r="AF23" s="74">
        <v>903496.94</v>
      </c>
      <c r="AG23" s="74">
        <v>1383500.57</v>
      </c>
      <c r="AH23" s="74">
        <v>1100120.78</v>
      </c>
      <c r="AI23" s="74">
        <v>1436101.49</v>
      </c>
      <c r="AJ23" s="74">
        <v>1191942.43</v>
      </c>
      <c r="AK23" s="74">
        <v>1778287.8</v>
      </c>
      <c r="AL23" s="74">
        <v>1406271.52</v>
      </c>
      <c r="AM23" s="74">
        <v>2060362</v>
      </c>
      <c r="AN23" s="76">
        <v>2026994.58</v>
      </c>
      <c r="AO23" s="80">
        <v>2303069.4299999997</v>
      </c>
      <c r="AP23" s="80">
        <v>2204183.7400000002</v>
      </c>
      <c r="AQ23" s="80">
        <v>2503177.08</v>
      </c>
      <c r="AR23" s="80">
        <v>2031914.67</v>
      </c>
      <c r="AS23" s="132">
        <v>2557218.81</v>
      </c>
      <c r="AT23" s="132">
        <v>328793.06999999902</v>
      </c>
      <c r="AU23" s="87"/>
      <c r="AV23" s="132">
        <v>39232.35</v>
      </c>
      <c r="AW23" s="87"/>
      <c r="AX23" s="132">
        <v>180260.32</v>
      </c>
      <c r="AY23" s="12">
        <f t="shared" si="49"/>
        <v>3105504.5499999989</v>
      </c>
      <c r="AZ23" s="132">
        <v>2114660.1</v>
      </c>
      <c r="BA23" s="132">
        <v>277002.28999999998</v>
      </c>
      <c r="BB23" s="87"/>
      <c r="BC23" s="132">
        <v>36429.910000000003</v>
      </c>
      <c r="BD23" s="87"/>
      <c r="BE23" s="132">
        <v>154403.96</v>
      </c>
      <c r="BF23" s="12">
        <f t="shared" si="50"/>
        <v>2582496.2600000002</v>
      </c>
      <c r="BG23" s="12">
        <v>2860897</v>
      </c>
      <c r="BH23" s="12">
        <v>381566</v>
      </c>
      <c r="BI23" s="12">
        <v>0</v>
      </c>
      <c r="BJ23" s="12">
        <v>47954</v>
      </c>
      <c r="BK23" s="12">
        <v>0</v>
      </c>
      <c r="BL23" s="12">
        <v>181465</v>
      </c>
      <c r="BM23" s="92">
        <f t="shared" si="54"/>
        <v>3471882</v>
      </c>
      <c r="BN23" s="12">
        <v>2722660</v>
      </c>
      <c r="BO23" s="12">
        <v>313100</v>
      </c>
      <c r="BP23" s="12">
        <v>0</v>
      </c>
      <c r="BQ23" s="12">
        <v>43360</v>
      </c>
      <c r="BR23" s="12">
        <v>0</v>
      </c>
      <c r="BS23" s="12">
        <v>145018</v>
      </c>
      <c r="BT23" s="185">
        <f t="shared" si="55"/>
        <v>3224138</v>
      </c>
      <c r="BU23" s="88">
        <f t="shared" si="51"/>
        <v>20552789.329999998</v>
      </c>
      <c r="BV23" s="63">
        <f t="shared" si="52"/>
        <v>17553259.530000001</v>
      </c>
      <c r="BW23" s="83" t="s">
        <v>29</v>
      </c>
      <c r="BX23" s="142"/>
      <c r="BY23" s="64"/>
      <c r="BZ23" s="64"/>
      <c r="CA23" s="64"/>
      <c r="CB23" s="64"/>
    </row>
    <row r="24" spans="1:80" s="78" customFormat="1" ht="12.75" x14ac:dyDescent="0.2">
      <c r="A24" s="240"/>
      <c r="B24" s="237" t="s">
        <v>40</v>
      </c>
      <c r="C24" s="238"/>
      <c r="D24" s="238"/>
      <c r="E24" s="62">
        <f>SUM(E12:E12)</f>
        <v>268410</v>
      </c>
      <c r="F24" s="62">
        <f t="shared" ref="F24:AB24" si="56">SUM(F12:F12)</f>
        <v>268410</v>
      </c>
      <c r="G24" s="62">
        <f t="shared" si="56"/>
        <v>2470181.7799999998</v>
      </c>
      <c r="H24" s="62">
        <f t="shared" si="56"/>
        <v>2214215.56</v>
      </c>
      <c r="I24" s="62">
        <f t="shared" si="56"/>
        <v>3519212.05</v>
      </c>
      <c r="J24" s="62">
        <f t="shared" si="56"/>
        <v>3511912.83</v>
      </c>
      <c r="K24" s="62">
        <f t="shared" si="56"/>
        <v>5066229.42</v>
      </c>
      <c r="L24" s="62">
        <f t="shared" si="56"/>
        <v>4731586.53</v>
      </c>
      <c r="M24" s="62">
        <f t="shared" si="56"/>
        <v>7752867.96</v>
      </c>
      <c r="N24" s="62">
        <f t="shared" si="56"/>
        <v>6276712.0999999996</v>
      </c>
      <c r="O24" s="62">
        <f t="shared" si="56"/>
        <v>9707824.8599999994</v>
      </c>
      <c r="P24" s="62">
        <f t="shared" si="56"/>
        <v>7952960.5700000003</v>
      </c>
      <c r="Q24" s="62">
        <f t="shared" si="56"/>
        <v>10032037.59</v>
      </c>
      <c r="R24" s="62">
        <f t="shared" si="56"/>
        <v>10649416.25</v>
      </c>
      <c r="S24" s="62">
        <f t="shared" si="56"/>
        <v>11747468.17</v>
      </c>
      <c r="T24" s="62">
        <f t="shared" si="56"/>
        <v>8290738.4400000004</v>
      </c>
      <c r="U24" s="62">
        <f t="shared" si="56"/>
        <v>19471302.629999999</v>
      </c>
      <c r="V24" s="62">
        <f t="shared" si="56"/>
        <v>19719019.050000001</v>
      </c>
      <c r="W24" s="62">
        <f t="shared" si="56"/>
        <v>21984644.32</v>
      </c>
      <c r="X24" s="62">
        <f t="shared" si="56"/>
        <v>21030986.870000001</v>
      </c>
      <c r="Y24" s="62">
        <f t="shared" si="56"/>
        <v>27370337.57</v>
      </c>
      <c r="Z24" s="62">
        <f t="shared" si="56"/>
        <v>25213821.579999998</v>
      </c>
      <c r="AA24" s="62">
        <f t="shared" si="56"/>
        <v>28795594</v>
      </c>
      <c r="AB24" s="62">
        <f t="shared" si="56"/>
        <v>27121635.609999999</v>
      </c>
      <c r="AC24" s="62">
        <f t="shared" ref="AC24:AO24" si="57">SUM(AC13:AC23)</f>
        <v>32264801.5</v>
      </c>
      <c r="AD24" s="62">
        <f t="shared" si="57"/>
        <v>30542686.889999963</v>
      </c>
      <c r="AE24" s="62">
        <f t="shared" si="57"/>
        <v>35093558.650000006</v>
      </c>
      <c r="AF24" s="62">
        <f t="shared" si="57"/>
        <v>34049473.190000005</v>
      </c>
      <c r="AG24" s="62">
        <f t="shared" si="57"/>
        <v>40869079.649999991</v>
      </c>
      <c r="AH24" s="62">
        <f t="shared" si="57"/>
        <v>40053699.5</v>
      </c>
      <c r="AI24" s="62">
        <f t="shared" si="57"/>
        <v>42016263.650000006</v>
      </c>
      <c r="AJ24" s="62">
        <f t="shared" si="57"/>
        <v>41767370.830000006</v>
      </c>
      <c r="AK24" s="62">
        <f t="shared" si="57"/>
        <v>58114558.280000001</v>
      </c>
      <c r="AL24" s="62">
        <f t="shared" si="57"/>
        <v>55612395.900000006</v>
      </c>
      <c r="AM24" s="62">
        <f t="shared" si="57"/>
        <v>69679306</v>
      </c>
      <c r="AN24" s="62">
        <f t="shared" si="57"/>
        <v>67905616.530000001</v>
      </c>
      <c r="AO24" s="62">
        <f t="shared" si="57"/>
        <v>77664539.900000006</v>
      </c>
      <c r="AP24" s="62">
        <f t="shared" ref="AP24:AY24" si="58">SUM(AP13:AP23)</f>
        <v>76818210.729999989</v>
      </c>
      <c r="AQ24" s="62">
        <f t="shared" si="58"/>
        <v>87856164.989999995</v>
      </c>
      <c r="AR24" s="62">
        <f t="shared" si="58"/>
        <v>86387664.980000004</v>
      </c>
      <c r="AS24" s="62">
        <f t="shared" si="58"/>
        <v>55535428.170000002</v>
      </c>
      <c r="AT24" s="62">
        <f t="shared" si="58"/>
        <v>43880933.180000007</v>
      </c>
      <c r="AU24" s="62">
        <f t="shared" si="58"/>
        <v>0</v>
      </c>
      <c r="AV24" s="62">
        <f t="shared" si="58"/>
        <v>964516.32999999903</v>
      </c>
      <c r="AW24" s="62">
        <f t="shared" si="58"/>
        <v>0</v>
      </c>
      <c r="AX24" s="62">
        <f t="shared" si="58"/>
        <v>1195424.7399999998</v>
      </c>
      <c r="AY24" s="62">
        <f t="shared" si="58"/>
        <v>101576302.41999999</v>
      </c>
      <c r="AZ24" s="62">
        <f t="shared" ref="AZ24:BL24" si="59">SUM(AZ13:AZ23)</f>
        <v>54533289.670000002</v>
      </c>
      <c r="BA24" s="62">
        <f t="shared" si="59"/>
        <v>43487395.439999998</v>
      </c>
      <c r="BB24" s="62">
        <f t="shared" si="59"/>
        <v>0</v>
      </c>
      <c r="BC24" s="62">
        <f t="shared" si="59"/>
        <v>910110.32000000007</v>
      </c>
      <c r="BD24" s="62">
        <f t="shared" si="59"/>
        <v>0</v>
      </c>
      <c r="BE24" s="62">
        <f t="shared" si="59"/>
        <v>973745.33999999892</v>
      </c>
      <c r="BF24" s="62">
        <f>SUM(BF13:BF23)</f>
        <v>99904540.770000011</v>
      </c>
      <c r="BG24" s="62">
        <f t="shared" si="59"/>
        <v>61379452</v>
      </c>
      <c r="BH24" s="62">
        <f t="shared" si="59"/>
        <v>28642145</v>
      </c>
      <c r="BI24" s="62">
        <f t="shared" si="59"/>
        <v>0</v>
      </c>
      <c r="BJ24" s="62">
        <f t="shared" si="59"/>
        <v>837383</v>
      </c>
      <c r="BK24" s="62">
        <f t="shared" si="59"/>
        <v>91470910</v>
      </c>
      <c r="BL24" s="62">
        <f t="shared" si="59"/>
        <v>979786</v>
      </c>
      <c r="BM24" s="184">
        <f>SUM(BM13:BM23)</f>
        <v>183309676</v>
      </c>
      <c r="BN24" s="184">
        <f t="shared" ref="BN24:BS24" si="60">SUM(BN13:BN23)</f>
        <v>60691084</v>
      </c>
      <c r="BO24" s="184">
        <f t="shared" si="60"/>
        <v>28123557</v>
      </c>
      <c r="BP24" s="184">
        <f t="shared" si="60"/>
        <v>0</v>
      </c>
      <c r="BQ24" s="184">
        <f t="shared" si="60"/>
        <v>763541</v>
      </c>
      <c r="BR24" s="184">
        <f t="shared" si="60"/>
        <v>91470910</v>
      </c>
      <c r="BS24" s="184">
        <f t="shared" si="60"/>
        <v>883036</v>
      </c>
      <c r="BT24" s="62">
        <f>SUM(BT13:BT23)</f>
        <v>181932128</v>
      </c>
      <c r="BU24" s="62">
        <f>SUM(BU12:BU23)</f>
        <v>876630361.38999999</v>
      </c>
      <c r="BV24" s="62">
        <f>SUM(BV12:BV23)</f>
        <v>851955202.70999992</v>
      </c>
      <c r="BW24" s="70"/>
      <c r="BX24" s="142"/>
      <c r="BY24" s="64"/>
      <c r="BZ24" s="64"/>
      <c r="CA24" s="64"/>
      <c r="CB24" s="64"/>
    </row>
    <row r="25" spans="1:80" s="78" customFormat="1" ht="12.75" x14ac:dyDescent="0.2">
      <c r="A25" s="219" t="s">
        <v>136</v>
      </c>
      <c r="B25" s="17" t="s">
        <v>48</v>
      </c>
      <c r="C25" s="1" t="s">
        <v>10</v>
      </c>
      <c r="D25" s="2">
        <v>37987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16" t="s">
        <v>11</v>
      </c>
      <c r="V25" s="16" t="s">
        <v>11</v>
      </c>
      <c r="W25" s="16" t="s">
        <v>11</v>
      </c>
      <c r="X25" s="16" t="s">
        <v>11</v>
      </c>
      <c r="Y25" s="16" t="s">
        <v>11</v>
      </c>
      <c r="Z25" s="16" t="s">
        <v>11</v>
      </c>
      <c r="AA25" s="16" t="s">
        <v>11</v>
      </c>
      <c r="AB25" s="12">
        <v>750483.78</v>
      </c>
      <c r="AC25" s="12">
        <v>1166136.56</v>
      </c>
      <c r="AD25" s="12">
        <v>383910.65</v>
      </c>
      <c r="AE25" s="12">
        <v>1218615.8</v>
      </c>
      <c r="AF25" s="12">
        <v>670052.91</v>
      </c>
      <c r="AG25" s="12">
        <v>1096712.24</v>
      </c>
      <c r="AH25" s="12">
        <v>1099873.3799999999</v>
      </c>
      <c r="AI25" s="12">
        <v>1096817.6399999999</v>
      </c>
      <c r="AJ25" s="12">
        <v>960355.69</v>
      </c>
      <c r="AK25" s="12">
        <v>1110199.53</v>
      </c>
      <c r="AL25" s="12">
        <v>1191622.93</v>
      </c>
      <c r="AM25" s="12">
        <v>1171927</v>
      </c>
      <c r="AN25" s="12">
        <v>1064359</v>
      </c>
      <c r="AO25" s="12">
        <v>981861.84</v>
      </c>
      <c r="AP25" s="12">
        <v>833580.38000000012</v>
      </c>
      <c r="AQ25" s="12">
        <v>834567.82</v>
      </c>
      <c r="AR25" s="12">
        <v>1063969.6299999999</v>
      </c>
      <c r="AS25" s="134">
        <v>731465.87</v>
      </c>
      <c r="AT25" s="12">
        <v>129168.89</v>
      </c>
      <c r="AU25" s="87"/>
      <c r="AV25" s="12">
        <v>362.13</v>
      </c>
      <c r="AW25" s="133">
        <v>0</v>
      </c>
      <c r="AX25" s="12">
        <v>10379.65</v>
      </c>
      <c r="AY25" s="12">
        <f t="shared" ref="AY25:AY34" si="61">SUM(AS25:AX25)</f>
        <v>871376.54</v>
      </c>
      <c r="AZ25" s="12">
        <v>720217.05000000203</v>
      </c>
      <c r="BA25" s="12">
        <v>139515.75000000003</v>
      </c>
      <c r="BB25" s="87"/>
      <c r="BC25" s="12">
        <v>362.13</v>
      </c>
      <c r="BD25" s="12">
        <v>0</v>
      </c>
      <c r="BE25" s="12">
        <v>5687.44</v>
      </c>
      <c r="BF25" s="12">
        <f t="shared" ref="BF25:BF34" si="62">SUM(AZ25:BE25)</f>
        <v>865782.37000000197</v>
      </c>
      <c r="BG25" s="12">
        <v>1488113</v>
      </c>
      <c r="BH25" s="12">
        <v>267960</v>
      </c>
      <c r="BI25" s="12">
        <v>163</v>
      </c>
      <c r="BJ25" s="12">
        <v>1086</v>
      </c>
      <c r="BK25" s="12">
        <v>0</v>
      </c>
      <c r="BL25" s="12">
        <v>22008</v>
      </c>
      <c r="BM25" s="12">
        <f t="shared" ref="BM25:BM34" si="63">SUM(BG25:BL25)</f>
        <v>1779330</v>
      </c>
      <c r="BN25" s="12">
        <v>790035</v>
      </c>
      <c r="BO25" s="12">
        <v>252503</v>
      </c>
      <c r="BP25" s="12">
        <v>163</v>
      </c>
      <c r="BQ25" s="12">
        <v>724</v>
      </c>
      <c r="BR25" s="12">
        <v>0</v>
      </c>
      <c r="BS25" s="12">
        <v>8223</v>
      </c>
      <c r="BT25" s="12">
        <f>SUM(BN25:BS25)</f>
        <v>1051648</v>
      </c>
      <c r="BU25" s="12">
        <f t="shared" ref="BU25:BU34" si="64">AC25+AE25+AG25+AI25+AK25+AM25+AO25+AQ25+AY25+BM25</f>
        <v>11327544.969999999</v>
      </c>
      <c r="BV25" s="12">
        <f t="shared" ref="BV25:BV31" si="65">AB25+AD25+AF25+AH25+AJ25+AL25+AN25+AP25+AR25+BF25+BT25</f>
        <v>9935638.7200000025</v>
      </c>
      <c r="BW25" s="10" t="s">
        <v>9</v>
      </c>
      <c r="BX25" s="142"/>
      <c r="BY25" s="64"/>
      <c r="BZ25" s="64"/>
      <c r="CA25" s="64"/>
      <c r="CB25" s="64"/>
    </row>
    <row r="26" spans="1:80" s="78" customFormat="1" ht="12.75" x14ac:dyDescent="0.2">
      <c r="A26" s="219"/>
      <c r="B26" s="17" t="s">
        <v>49</v>
      </c>
      <c r="C26" s="1" t="s">
        <v>10</v>
      </c>
      <c r="D26" s="2">
        <v>37987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16" t="s">
        <v>11</v>
      </c>
      <c r="V26" s="16" t="s">
        <v>11</v>
      </c>
      <c r="W26" s="16" t="s">
        <v>11</v>
      </c>
      <c r="X26" s="16" t="s">
        <v>11</v>
      </c>
      <c r="Y26" s="16" t="s">
        <v>11</v>
      </c>
      <c r="Z26" s="16" t="s">
        <v>11</v>
      </c>
      <c r="AA26" s="16" t="s">
        <v>11</v>
      </c>
      <c r="AB26" s="12">
        <v>1026261.33</v>
      </c>
      <c r="AC26" s="12">
        <v>605987.28</v>
      </c>
      <c r="AD26" s="12">
        <v>316327.48</v>
      </c>
      <c r="AE26" s="12">
        <v>724843.87</v>
      </c>
      <c r="AF26" s="12">
        <v>478992.92</v>
      </c>
      <c r="AG26" s="12">
        <v>772345.74</v>
      </c>
      <c r="AH26" s="12">
        <v>766713.94</v>
      </c>
      <c r="AI26" s="12">
        <v>706629.66</v>
      </c>
      <c r="AJ26" s="12">
        <v>781696.46</v>
      </c>
      <c r="AK26" s="12">
        <v>748638.5</v>
      </c>
      <c r="AL26" s="12">
        <v>750585.34</v>
      </c>
      <c r="AM26" s="12">
        <v>726236</v>
      </c>
      <c r="AN26" s="12">
        <v>629694</v>
      </c>
      <c r="AO26" s="12">
        <v>736047.54</v>
      </c>
      <c r="AP26" s="12">
        <v>571602.53999999992</v>
      </c>
      <c r="AQ26" s="12">
        <v>577030.32999999996</v>
      </c>
      <c r="AR26" s="12">
        <v>951521.03</v>
      </c>
      <c r="AS26" s="134">
        <v>534806.44999999995</v>
      </c>
      <c r="AT26" s="12">
        <v>135865.44</v>
      </c>
      <c r="AU26" s="87"/>
      <c r="AV26" s="12">
        <v>688.09</v>
      </c>
      <c r="AW26" s="133">
        <v>0</v>
      </c>
      <c r="AX26" s="12">
        <v>10735.52</v>
      </c>
      <c r="AY26" s="12">
        <f t="shared" si="61"/>
        <v>682095.49999999988</v>
      </c>
      <c r="AZ26" s="12">
        <v>501530.79</v>
      </c>
      <c r="BA26" s="12">
        <v>145562.88</v>
      </c>
      <c r="BB26" s="87"/>
      <c r="BC26" s="12">
        <v>1069.2</v>
      </c>
      <c r="BD26" s="12">
        <v>0</v>
      </c>
      <c r="BE26" s="12">
        <v>10662.3</v>
      </c>
      <c r="BF26" s="12">
        <f t="shared" si="62"/>
        <v>658825.16999999993</v>
      </c>
      <c r="BG26" s="12">
        <v>1300486</v>
      </c>
      <c r="BH26" s="12">
        <v>281079</v>
      </c>
      <c r="BI26" s="12">
        <v>12179</v>
      </c>
      <c r="BJ26" s="12">
        <v>1815</v>
      </c>
      <c r="BK26" s="12">
        <v>0</v>
      </c>
      <c r="BL26" s="12">
        <v>23759</v>
      </c>
      <c r="BM26" s="12">
        <f t="shared" si="63"/>
        <v>1619318</v>
      </c>
      <c r="BN26" s="12">
        <v>1174660</v>
      </c>
      <c r="BO26" s="12">
        <v>258665</v>
      </c>
      <c r="BP26" s="12">
        <v>11076</v>
      </c>
      <c r="BQ26" s="12">
        <v>1126</v>
      </c>
      <c r="BR26" s="12">
        <v>0</v>
      </c>
      <c r="BS26" s="12">
        <v>23893</v>
      </c>
      <c r="BT26" s="12">
        <f t="shared" ref="BT26:BT34" si="66">SUM(BN26:BS26)</f>
        <v>1469420</v>
      </c>
      <c r="BU26" s="12">
        <f t="shared" si="64"/>
        <v>7899172.4199999999</v>
      </c>
      <c r="BV26" s="12">
        <f t="shared" si="65"/>
        <v>8401640.2100000009</v>
      </c>
      <c r="BW26" s="10" t="s">
        <v>9</v>
      </c>
      <c r="BX26" s="142"/>
      <c r="BY26" s="64"/>
      <c r="BZ26" s="64"/>
      <c r="CA26" s="64"/>
      <c r="CB26" s="64"/>
    </row>
    <row r="27" spans="1:80" s="78" customFormat="1" ht="12.75" x14ac:dyDescent="0.2">
      <c r="A27" s="219"/>
      <c r="B27" s="17" t="s">
        <v>107</v>
      </c>
      <c r="C27" s="1" t="s">
        <v>10</v>
      </c>
      <c r="D27" s="2">
        <v>37987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16" t="s">
        <v>11</v>
      </c>
      <c r="V27" s="16" t="s">
        <v>11</v>
      </c>
      <c r="W27" s="16" t="s">
        <v>11</v>
      </c>
      <c r="X27" s="16" t="s">
        <v>11</v>
      </c>
      <c r="Y27" s="16" t="s">
        <v>11</v>
      </c>
      <c r="Z27" s="16" t="s">
        <v>11</v>
      </c>
      <c r="AA27" s="16" t="s">
        <v>11</v>
      </c>
      <c r="AB27" s="12">
        <v>1154432.71</v>
      </c>
      <c r="AC27" s="12">
        <v>647562.1</v>
      </c>
      <c r="AD27" s="12">
        <v>493775.89</v>
      </c>
      <c r="AE27" s="12">
        <v>655081.18999999994</v>
      </c>
      <c r="AF27" s="12">
        <v>554930.35</v>
      </c>
      <c r="AG27" s="12">
        <v>678240.31</v>
      </c>
      <c r="AH27" s="12">
        <v>717106.39</v>
      </c>
      <c r="AI27" s="12">
        <v>674346.76</v>
      </c>
      <c r="AJ27" s="12">
        <v>636569.49</v>
      </c>
      <c r="AK27" s="12">
        <v>659369.54</v>
      </c>
      <c r="AL27" s="12">
        <v>659829.76000000001</v>
      </c>
      <c r="AM27" s="12">
        <v>665392</v>
      </c>
      <c r="AN27" s="12">
        <v>672678</v>
      </c>
      <c r="AO27" s="12">
        <v>672995.63</v>
      </c>
      <c r="AP27" s="12">
        <v>371797.18000000005</v>
      </c>
      <c r="AQ27" s="12">
        <v>396747.97</v>
      </c>
      <c r="AR27" s="12">
        <v>547776.57999999996</v>
      </c>
      <c r="AS27" s="134">
        <v>348953.53</v>
      </c>
      <c r="AT27" s="12">
        <v>55009.760000000002</v>
      </c>
      <c r="AU27" s="87"/>
      <c r="AV27" s="12">
        <v>43.17</v>
      </c>
      <c r="AW27" s="133">
        <v>0</v>
      </c>
      <c r="AX27" s="12">
        <v>1196.8900000000001</v>
      </c>
      <c r="AY27" s="12">
        <f t="shared" si="61"/>
        <v>405203.35000000003</v>
      </c>
      <c r="AZ27" s="12">
        <v>340696.56000000099</v>
      </c>
      <c r="BA27" s="12">
        <v>80195.09</v>
      </c>
      <c r="BB27" s="87"/>
      <c r="BC27" s="12">
        <v>0</v>
      </c>
      <c r="BD27" s="12">
        <v>0</v>
      </c>
      <c r="BE27" s="12">
        <v>1271.57</v>
      </c>
      <c r="BF27" s="12">
        <f t="shared" si="62"/>
        <v>422163.22000000096</v>
      </c>
      <c r="BG27" s="12">
        <v>709660</v>
      </c>
      <c r="BH27" s="12">
        <v>66838</v>
      </c>
      <c r="BI27" s="12">
        <v>6409</v>
      </c>
      <c r="BJ27" s="12">
        <v>173</v>
      </c>
      <c r="BK27" s="12">
        <v>0</v>
      </c>
      <c r="BL27" s="12">
        <v>3602</v>
      </c>
      <c r="BM27" s="12">
        <f t="shared" si="63"/>
        <v>786682</v>
      </c>
      <c r="BN27" s="12">
        <v>662457</v>
      </c>
      <c r="BO27" s="12">
        <v>59463</v>
      </c>
      <c r="BP27" s="12">
        <v>5797</v>
      </c>
      <c r="BQ27" s="12">
        <v>0</v>
      </c>
      <c r="BR27" s="12">
        <v>0</v>
      </c>
      <c r="BS27" s="12">
        <v>2865</v>
      </c>
      <c r="BT27" s="12">
        <f t="shared" si="66"/>
        <v>730582</v>
      </c>
      <c r="BU27" s="12">
        <f t="shared" si="64"/>
        <v>6241620.8499999996</v>
      </c>
      <c r="BV27" s="12">
        <f t="shared" si="65"/>
        <v>6961641.5700000003</v>
      </c>
      <c r="BW27" s="10" t="s">
        <v>9</v>
      </c>
      <c r="BX27" s="142"/>
      <c r="BY27" s="64"/>
      <c r="BZ27" s="64"/>
      <c r="CA27" s="64"/>
      <c r="CB27" s="64"/>
    </row>
    <row r="28" spans="1:80" s="78" customFormat="1" ht="12.75" x14ac:dyDescent="0.2">
      <c r="A28" s="219"/>
      <c r="B28" s="136" t="s">
        <v>50</v>
      </c>
      <c r="C28" s="1" t="s">
        <v>10</v>
      </c>
      <c r="D28" s="2">
        <v>37987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16" t="s">
        <v>11</v>
      </c>
      <c r="V28" s="16" t="s">
        <v>11</v>
      </c>
      <c r="W28" s="16" t="s">
        <v>11</v>
      </c>
      <c r="X28" s="16" t="s">
        <v>11</v>
      </c>
      <c r="Y28" s="16" t="s">
        <v>11</v>
      </c>
      <c r="Z28" s="16" t="s">
        <v>11</v>
      </c>
      <c r="AA28" s="16" t="s">
        <v>11</v>
      </c>
      <c r="AB28" s="12">
        <v>691626.26</v>
      </c>
      <c r="AC28" s="12">
        <v>110291.29</v>
      </c>
      <c r="AD28" s="12">
        <v>56964.39</v>
      </c>
      <c r="AE28" s="12">
        <v>144737.04999999999</v>
      </c>
      <c r="AF28" s="12">
        <v>68867.27</v>
      </c>
      <c r="AG28" s="12">
        <v>152447.67999999999</v>
      </c>
      <c r="AH28" s="12">
        <v>153435.10999999999</v>
      </c>
      <c r="AI28" s="12">
        <v>156164.19</v>
      </c>
      <c r="AJ28" s="12">
        <v>157327.04000000001</v>
      </c>
      <c r="AK28" s="12">
        <v>203970.34</v>
      </c>
      <c r="AL28" s="12">
        <v>183384.57</v>
      </c>
      <c r="AM28" s="12">
        <v>242454</v>
      </c>
      <c r="AN28" s="12">
        <v>170912</v>
      </c>
      <c r="AO28" s="12">
        <v>292959.40000000002</v>
      </c>
      <c r="AP28" s="12">
        <v>160443.50999999998</v>
      </c>
      <c r="AQ28" s="12">
        <v>334622.21999999997</v>
      </c>
      <c r="AR28" s="12">
        <v>423300.92999999993</v>
      </c>
      <c r="AS28" s="134">
        <v>212833.63</v>
      </c>
      <c r="AT28" s="12">
        <v>72676.28</v>
      </c>
      <c r="AU28" s="87"/>
      <c r="AV28" s="12">
        <v>18630.120000000003</v>
      </c>
      <c r="AW28" s="133">
        <v>0</v>
      </c>
      <c r="AX28" s="12">
        <v>22064.83</v>
      </c>
      <c r="AY28" s="12">
        <f t="shared" si="61"/>
        <v>326204.86000000004</v>
      </c>
      <c r="AZ28" s="12">
        <v>210490.68</v>
      </c>
      <c r="BA28" s="12">
        <v>22521.31</v>
      </c>
      <c r="BB28" s="87"/>
      <c r="BC28" s="12">
        <v>36431.32</v>
      </c>
      <c r="BD28" s="12">
        <v>0</v>
      </c>
      <c r="BE28" s="12">
        <v>35601.06</v>
      </c>
      <c r="BF28" s="12">
        <f t="shared" si="62"/>
        <v>305044.37</v>
      </c>
      <c r="BG28" s="12">
        <v>444873</v>
      </c>
      <c r="BH28" s="12">
        <v>152655</v>
      </c>
      <c r="BI28" s="12">
        <v>0</v>
      </c>
      <c r="BJ28" s="12">
        <v>18745</v>
      </c>
      <c r="BK28" s="12">
        <v>0</v>
      </c>
      <c r="BL28" s="12">
        <v>176287</v>
      </c>
      <c r="BM28" s="12">
        <f t="shared" si="63"/>
        <v>792560</v>
      </c>
      <c r="BN28" s="12">
        <v>432573</v>
      </c>
      <c r="BO28" s="12">
        <v>32260</v>
      </c>
      <c r="BP28" s="12">
        <v>0</v>
      </c>
      <c r="BQ28" s="12">
        <v>605</v>
      </c>
      <c r="BR28" s="12">
        <v>0</v>
      </c>
      <c r="BS28" s="12">
        <v>19963</v>
      </c>
      <c r="BT28" s="12">
        <f t="shared" si="66"/>
        <v>485401</v>
      </c>
      <c r="BU28" s="12">
        <f t="shared" si="64"/>
        <v>2756411.0300000003</v>
      </c>
      <c r="BV28" s="12">
        <f t="shared" si="65"/>
        <v>2856706.45</v>
      </c>
      <c r="BW28" s="10" t="s">
        <v>9</v>
      </c>
      <c r="BX28" s="142"/>
      <c r="BY28" s="64"/>
      <c r="BZ28" s="64"/>
      <c r="CA28" s="64"/>
      <c r="CB28" s="64"/>
    </row>
    <row r="29" spans="1:80" s="7" customFormat="1" ht="12.75" x14ac:dyDescent="0.2">
      <c r="A29" s="219"/>
      <c r="B29" s="136" t="s">
        <v>51</v>
      </c>
      <c r="C29" s="1" t="s">
        <v>10</v>
      </c>
      <c r="D29" s="2">
        <v>38047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16" t="s">
        <v>11</v>
      </c>
      <c r="V29" s="16" t="s">
        <v>11</v>
      </c>
      <c r="W29" s="16" t="s">
        <v>11</v>
      </c>
      <c r="X29" s="16" t="s">
        <v>11</v>
      </c>
      <c r="Y29" s="16" t="s">
        <v>11</v>
      </c>
      <c r="Z29" s="16" t="s">
        <v>11</v>
      </c>
      <c r="AA29" s="16" t="s">
        <v>11</v>
      </c>
      <c r="AB29" s="12">
        <v>1680656.52</v>
      </c>
      <c r="AC29" s="12">
        <v>2403020.2400000002</v>
      </c>
      <c r="AD29" s="12">
        <v>739553.37</v>
      </c>
      <c r="AE29" s="12">
        <v>3067315.09</v>
      </c>
      <c r="AF29" s="12">
        <v>875256.63</v>
      </c>
      <c r="AG29" s="12">
        <v>4048381.15</v>
      </c>
      <c r="AH29" s="12">
        <v>3973795.63</v>
      </c>
      <c r="AI29" s="12">
        <v>4221693.1399999997</v>
      </c>
      <c r="AJ29" s="12">
        <v>4267103.7</v>
      </c>
      <c r="AK29" s="12">
        <v>3912867.46</v>
      </c>
      <c r="AL29" s="12">
        <v>3954626.59</v>
      </c>
      <c r="AM29" s="12">
        <v>3981866</v>
      </c>
      <c r="AN29" s="12">
        <v>3046505</v>
      </c>
      <c r="AO29" s="12">
        <v>3788497.28</v>
      </c>
      <c r="AP29" s="12">
        <v>2255651.04</v>
      </c>
      <c r="AQ29" s="12">
        <v>3572115.84</v>
      </c>
      <c r="AR29" s="12">
        <v>6270545.1000000006</v>
      </c>
      <c r="AS29" s="134">
        <v>2654179.06</v>
      </c>
      <c r="AT29" s="12">
        <v>571283.17000000004</v>
      </c>
      <c r="AU29" s="87"/>
      <c r="AV29" s="12">
        <v>0</v>
      </c>
      <c r="AW29" s="133">
        <v>0</v>
      </c>
      <c r="AX29" s="12">
        <v>302190.12</v>
      </c>
      <c r="AY29" s="12">
        <f t="shared" si="61"/>
        <v>3527652.35</v>
      </c>
      <c r="AZ29" s="12">
        <v>2651008.38</v>
      </c>
      <c r="BA29" s="12">
        <v>600935.25999999896</v>
      </c>
      <c r="BB29" s="87"/>
      <c r="BC29" s="12">
        <v>0</v>
      </c>
      <c r="BD29" s="12">
        <v>0</v>
      </c>
      <c r="BE29" s="12">
        <v>306757.299999999</v>
      </c>
      <c r="BF29" s="12">
        <f t="shared" si="62"/>
        <v>3558700.9399999976</v>
      </c>
      <c r="BG29" s="12">
        <v>5881416</v>
      </c>
      <c r="BH29" s="12">
        <v>1189010</v>
      </c>
      <c r="BI29" s="12">
        <v>375</v>
      </c>
      <c r="BJ29" s="12">
        <v>0</v>
      </c>
      <c r="BK29" s="12">
        <v>0</v>
      </c>
      <c r="BL29" s="12">
        <v>681008</v>
      </c>
      <c r="BM29" s="12">
        <f t="shared" si="63"/>
        <v>7751809</v>
      </c>
      <c r="BN29" s="12">
        <v>5587848</v>
      </c>
      <c r="BO29" s="12">
        <v>1154970</v>
      </c>
      <c r="BP29" s="12">
        <v>302</v>
      </c>
      <c r="BQ29" s="12">
        <v>0</v>
      </c>
      <c r="BR29" s="12">
        <v>0</v>
      </c>
      <c r="BS29" s="12">
        <v>571969</v>
      </c>
      <c r="BT29" s="12">
        <f t="shared" si="66"/>
        <v>7315089</v>
      </c>
      <c r="BU29" s="12">
        <f t="shared" si="64"/>
        <v>40275217.550000004</v>
      </c>
      <c r="BV29" s="12">
        <f t="shared" si="65"/>
        <v>37937483.519999996</v>
      </c>
      <c r="BW29" s="10" t="s">
        <v>9</v>
      </c>
      <c r="BX29" s="142"/>
      <c r="BY29" s="64"/>
      <c r="BZ29" s="64"/>
      <c r="CA29" s="64"/>
      <c r="CB29" s="64"/>
    </row>
    <row r="30" spans="1:80" s="7" customFormat="1" ht="12.75" x14ac:dyDescent="0.2">
      <c r="A30" s="219"/>
      <c r="B30" s="136" t="s">
        <v>52</v>
      </c>
      <c r="C30" s="1" t="s">
        <v>10</v>
      </c>
      <c r="D30" s="2">
        <v>38047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16" t="s">
        <v>11</v>
      </c>
      <c r="V30" s="16" t="s">
        <v>11</v>
      </c>
      <c r="W30" s="16" t="s">
        <v>11</v>
      </c>
      <c r="X30" s="16" t="s">
        <v>11</v>
      </c>
      <c r="Y30" s="16" t="s">
        <v>11</v>
      </c>
      <c r="Z30" s="16" t="s">
        <v>11</v>
      </c>
      <c r="AA30" s="16" t="s">
        <v>11</v>
      </c>
      <c r="AB30" s="12">
        <v>443732.14</v>
      </c>
      <c r="AC30" s="12">
        <v>169778.32</v>
      </c>
      <c r="AD30" s="12">
        <v>157605.54</v>
      </c>
      <c r="AE30" s="12">
        <v>174193.18</v>
      </c>
      <c r="AF30" s="12">
        <v>174057.23</v>
      </c>
      <c r="AG30" s="12">
        <v>177401.67</v>
      </c>
      <c r="AH30" s="12">
        <v>186221.83</v>
      </c>
      <c r="AI30" s="12">
        <v>280839.08</v>
      </c>
      <c r="AJ30" s="12">
        <v>277926.28000000003</v>
      </c>
      <c r="AK30" s="12">
        <v>258733.38</v>
      </c>
      <c r="AL30" s="12">
        <v>270401.84999999998</v>
      </c>
      <c r="AM30" s="12">
        <v>280101</v>
      </c>
      <c r="AN30" s="12">
        <v>239428</v>
      </c>
      <c r="AO30" s="12">
        <v>271337.94</v>
      </c>
      <c r="AP30" s="12">
        <v>203684.94999999995</v>
      </c>
      <c r="AQ30" s="12">
        <v>286186.74</v>
      </c>
      <c r="AR30" s="12">
        <v>440518.80000000005</v>
      </c>
      <c r="AS30" s="134">
        <v>218093.25</v>
      </c>
      <c r="AT30" s="12">
        <v>0</v>
      </c>
      <c r="AU30" s="87"/>
      <c r="AV30" s="12">
        <v>0</v>
      </c>
      <c r="AW30" s="133">
        <v>0</v>
      </c>
      <c r="AX30" s="12">
        <v>86393.62</v>
      </c>
      <c r="AY30" s="12">
        <f t="shared" si="61"/>
        <v>304486.87</v>
      </c>
      <c r="AZ30" s="12">
        <v>204530.09</v>
      </c>
      <c r="BA30" s="12">
        <v>0</v>
      </c>
      <c r="BB30" s="87"/>
      <c r="BC30" s="12">
        <v>0</v>
      </c>
      <c r="BD30" s="12">
        <v>0</v>
      </c>
      <c r="BE30" s="12">
        <v>98561.110000000102</v>
      </c>
      <c r="BF30" s="12">
        <f t="shared" si="62"/>
        <v>303091.20000000007</v>
      </c>
      <c r="BG30" s="12">
        <v>413032</v>
      </c>
      <c r="BH30" s="12">
        <v>0</v>
      </c>
      <c r="BI30" s="12">
        <v>0</v>
      </c>
      <c r="BJ30" s="12">
        <v>0</v>
      </c>
      <c r="BK30" s="12">
        <v>0</v>
      </c>
      <c r="BL30" s="12">
        <v>185943</v>
      </c>
      <c r="BM30" s="12">
        <f t="shared" si="63"/>
        <v>598975</v>
      </c>
      <c r="BN30" s="12">
        <v>415364</v>
      </c>
      <c r="BO30" s="12">
        <v>0</v>
      </c>
      <c r="BP30" s="12">
        <v>0</v>
      </c>
      <c r="BQ30" s="12">
        <v>0</v>
      </c>
      <c r="BR30" s="12">
        <v>0</v>
      </c>
      <c r="BS30" s="12">
        <v>178543</v>
      </c>
      <c r="BT30" s="12">
        <f t="shared" si="66"/>
        <v>593907</v>
      </c>
      <c r="BU30" s="12">
        <f t="shared" si="64"/>
        <v>2802033.1799999997</v>
      </c>
      <c r="BV30" s="12">
        <f t="shared" si="65"/>
        <v>3290574.8200000003</v>
      </c>
      <c r="BW30" s="10" t="s">
        <v>9</v>
      </c>
      <c r="BX30" s="142"/>
      <c r="BY30" s="64"/>
      <c r="BZ30" s="64"/>
      <c r="CA30" s="64"/>
      <c r="CB30" s="64"/>
    </row>
    <row r="31" spans="1:80" s="7" customFormat="1" ht="12.75" x14ac:dyDescent="0.2">
      <c r="A31" s="219"/>
      <c r="B31" s="136" t="s">
        <v>27</v>
      </c>
      <c r="C31" s="1" t="s">
        <v>10</v>
      </c>
      <c r="D31" s="2">
        <v>38047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16" t="s">
        <v>11</v>
      </c>
      <c r="V31" s="16" t="s">
        <v>11</v>
      </c>
      <c r="W31" s="16" t="s">
        <v>11</v>
      </c>
      <c r="X31" s="16" t="s">
        <v>11</v>
      </c>
      <c r="Y31" s="16" t="s">
        <v>11</v>
      </c>
      <c r="Z31" s="16" t="s">
        <v>11</v>
      </c>
      <c r="AA31" s="16" t="s">
        <v>11</v>
      </c>
      <c r="AB31" s="12">
        <v>2336334.0299999998</v>
      </c>
      <c r="AC31" s="12">
        <v>20850886.579999998</v>
      </c>
      <c r="AD31" s="12">
        <v>1189871.05</v>
      </c>
      <c r="AE31" s="12">
        <v>25363876.940000001</v>
      </c>
      <c r="AF31" s="12">
        <v>3204078.39</v>
      </c>
      <c r="AG31" s="12">
        <v>24011159.370000001</v>
      </c>
      <c r="AH31" s="12">
        <v>23881773.719999999</v>
      </c>
      <c r="AI31" s="12">
        <v>23903079.149999999</v>
      </c>
      <c r="AJ31" s="12">
        <v>23892988.649999999</v>
      </c>
      <c r="AK31" s="12">
        <v>21860556.73</v>
      </c>
      <c r="AL31" s="12">
        <v>22017496</v>
      </c>
      <c r="AM31" s="12">
        <v>22445041</v>
      </c>
      <c r="AN31" s="12">
        <v>15907201</v>
      </c>
      <c r="AO31" s="12">
        <v>22037382.800000001</v>
      </c>
      <c r="AP31" s="12">
        <v>9278631.1699999999</v>
      </c>
      <c r="AQ31" s="12">
        <v>15510646.800000001</v>
      </c>
      <c r="AR31" s="12">
        <v>36540949.369999997</v>
      </c>
      <c r="AS31" s="134">
        <v>14090763.210000001</v>
      </c>
      <c r="AT31" s="12">
        <v>1361384.8</v>
      </c>
      <c r="AU31" s="87"/>
      <c r="AV31" s="12">
        <v>94.17</v>
      </c>
      <c r="AW31" s="133">
        <v>554110.01</v>
      </c>
      <c r="AX31" s="12">
        <v>96896.93</v>
      </c>
      <c r="AY31" s="12">
        <f t="shared" si="61"/>
        <v>16103249.120000001</v>
      </c>
      <c r="AZ31" s="12">
        <v>14203703.83</v>
      </c>
      <c r="BA31" s="12">
        <v>1262524.4700000002</v>
      </c>
      <c r="BB31" s="87"/>
      <c r="BC31" s="12">
        <v>0</v>
      </c>
      <c r="BD31" s="12">
        <v>564373.21</v>
      </c>
      <c r="BE31" s="12">
        <v>102174.96</v>
      </c>
      <c r="BF31" s="12">
        <f t="shared" si="62"/>
        <v>16132776.470000003</v>
      </c>
      <c r="BG31" s="12">
        <v>33012014</v>
      </c>
      <c r="BH31" s="12">
        <v>3400097</v>
      </c>
      <c r="BI31" s="12">
        <v>9276</v>
      </c>
      <c r="BJ31" s="12">
        <v>94</v>
      </c>
      <c r="BK31" s="12">
        <v>1113522</v>
      </c>
      <c r="BL31" s="12">
        <v>254525</v>
      </c>
      <c r="BM31" s="12">
        <f t="shared" si="63"/>
        <v>37789528</v>
      </c>
      <c r="BN31" s="12">
        <v>31437372</v>
      </c>
      <c r="BO31" s="12">
        <v>3316522</v>
      </c>
      <c r="BP31" s="12">
        <v>8687</v>
      </c>
      <c r="BQ31" s="12">
        <v>0</v>
      </c>
      <c r="BR31" s="12">
        <v>1165335</v>
      </c>
      <c r="BS31" s="12">
        <v>238270</v>
      </c>
      <c r="BT31" s="12">
        <f t="shared" si="66"/>
        <v>36166186</v>
      </c>
      <c r="BU31" s="12">
        <f t="shared" si="64"/>
        <v>229875406.49000001</v>
      </c>
      <c r="BV31" s="12">
        <f t="shared" si="65"/>
        <v>190548285.84999999</v>
      </c>
      <c r="BW31" s="10" t="s">
        <v>9</v>
      </c>
      <c r="BX31" s="142"/>
      <c r="BY31" s="64"/>
      <c r="BZ31" s="64"/>
      <c r="CA31" s="64"/>
      <c r="CB31" s="64"/>
    </row>
    <row r="32" spans="1:80" s="7" customFormat="1" ht="12.75" x14ac:dyDescent="0.2">
      <c r="A32" s="219"/>
      <c r="B32" s="136" t="s">
        <v>53</v>
      </c>
      <c r="C32" s="1" t="s">
        <v>10</v>
      </c>
      <c r="D32" s="2">
        <v>38047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16" t="s">
        <v>11</v>
      </c>
      <c r="V32" s="16" t="s">
        <v>11</v>
      </c>
      <c r="W32" s="16" t="s">
        <v>11</v>
      </c>
      <c r="X32" s="16" t="s">
        <v>11</v>
      </c>
      <c r="Y32" s="16" t="s">
        <v>11</v>
      </c>
      <c r="Z32" s="16" t="s">
        <v>11</v>
      </c>
      <c r="AA32" s="16" t="s">
        <v>11</v>
      </c>
      <c r="AB32" s="16" t="s">
        <v>11</v>
      </c>
      <c r="AC32" s="12">
        <v>26618.720000000001</v>
      </c>
      <c r="AD32" s="12">
        <v>2867.37</v>
      </c>
      <c r="AE32" s="12">
        <v>67149.48</v>
      </c>
      <c r="AF32" s="12">
        <v>8544.69</v>
      </c>
      <c r="AG32" s="12">
        <v>67727.42</v>
      </c>
      <c r="AH32" s="12">
        <v>67697.850000000006</v>
      </c>
      <c r="AI32" s="12">
        <v>69124.08</v>
      </c>
      <c r="AJ32" s="12">
        <v>69033.13</v>
      </c>
      <c r="AK32" s="12">
        <v>47824.82</v>
      </c>
      <c r="AL32" s="12">
        <v>49599.69</v>
      </c>
      <c r="AM32" s="12">
        <v>71356</v>
      </c>
      <c r="AN32" s="12">
        <v>44069</v>
      </c>
      <c r="AO32" s="12">
        <v>64527.62</v>
      </c>
      <c r="AP32" s="12">
        <v>19176.39</v>
      </c>
      <c r="AQ32" s="12">
        <v>52912.2</v>
      </c>
      <c r="AR32" s="12">
        <v>139473.11999999997</v>
      </c>
      <c r="AS32" s="134">
        <v>54664.6</v>
      </c>
      <c r="AT32" s="12">
        <v>0</v>
      </c>
      <c r="AU32" s="87"/>
      <c r="AV32" s="12">
        <v>0</v>
      </c>
      <c r="AW32" s="133">
        <v>0</v>
      </c>
      <c r="AX32" s="12">
        <v>0</v>
      </c>
      <c r="AY32" s="12">
        <f t="shared" si="61"/>
        <v>54664.6</v>
      </c>
      <c r="AZ32" s="12">
        <v>54857.440000000002</v>
      </c>
      <c r="BA32" s="12">
        <v>0</v>
      </c>
      <c r="BB32" s="87"/>
      <c r="BC32" s="12">
        <v>0</v>
      </c>
      <c r="BD32" s="12">
        <v>0</v>
      </c>
      <c r="BE32" s="12">
        <v>0</v>
      </c>
      <c r="BF32" s="12">
        <f t="shared" si="62"/>
        <v>54857.440000000002</v>
      </c>
      <c r="BG32" s="12">
        <v>109550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f t="shared" si="63"/>
        <v>109550</v>
      </c>
      <c r="BN32" s="12">
        <v>104923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f t="shared" si="66"/>
        <v>104923</v>
      </c>
      <c r="BU32" s="12">
        <f t="shared" si="64"/>
        <v>631454.93999999994</v>
      </c>
      <c r="BV32" s="12">
        <f>AD32+AF32+AH32+AJ32+AL32+AN32+AP32+AR32+BF32+BT32</f>
        <v>560241.67999999993</v>
      </c>
      <c r="BW32" s="10" t="s">
        <v>9</v>
      </c>
      <c r="BX32" s="142"/>
      <c r="BY32" s="64"/>
      <c r="BZ32" s="64"/>
      <c r="CA32" s="64"/>
      <c r="CB32" s="64"/>
    </row>
    <row r="33" spans="1:80" s="7" customFormat="1" ht="12.75" x14ac:dyDescent="0.2">
      <c r="A33" s="219"/>
      <c r="B33" s="17" t="s">
        <v>54</v>
      </c>
      <c r="C33" s="1" t="s">
        <v>10</v>
      </c>
      <c r="D33" s="2">
        <v>38047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16" t="s">
        <v>11</v>
      </c>
      <c r="V33" s="16" t="s">
        <v>11</v>
      </c>
      <c r="W33" s="16" t="s">
        <v>11</v>
      </c>
      <c r="X33" s="16" t="s">
        <v>11</v>
      </c>
      <c r="Y33" s="16" t="s">
        <v>11</v>
      </c>
      <c r="Z33" s="16" t="s">
        <v>11</v>
      </c>
      <c r="AA33" s="16" t="s">
        <v>11</v>
      </c>
      <c r="AB33" s="12">
        <v>555336.28</v>
      </c>
      <c r="AC33" s="12">
        <v>799977.44</v>
      </c>
      <c r="AD33" s="12">
        <v>785644.09</v>
      </c>
      <c r="AE33" s="12">
        <v>1375868.01</v>
      </c>
      <c r="AF33" s="12">
        <v>1371619.33</v>
      </c>
      <c r="AG33" s="12">
        <v>1417966.65</v>
      </c>
      <c r="AH33" s="12">
        <v>1410668.03</v>
      </c>
      <c r="AI33" s="12">
        <v>1468763.09</v>
      </c>
      <c r="AJ33" s="12">
        <v>1470601.61</v>
      </c>
      <c r="AK33" s="12">
        <v>1611754.63</v>
      </c>
      <c r="AL33" s="12">
        <v>1653396.21</v>
      </c>
      <c r="AM33" s="12">
        <v>1657979</v>
      </c>
      <c r="AN33" s="12">
        <v>1605582</v>
      </c>
      <c r="AO33" s="12">
        <v>667399.61</v>
      </c>
      <c r="AP33" s="12">
        <v>736826.32</v>
      </c>
      <c r="AQ33" s="12">
        <v>1270217.71</v>
      </c>
      <c r="AR33" s="12">
        <v>1651417.5699999998</v>
      </c>
      <c r="AS33" s="134">
        <v>1279277.44</v>
      </c>
      <c r="AT33" s="12">
        <v>11709.7</v>
      </c>
      <c r="AU33" s="87"/>
      <c r="AV33" s="12">
        <v>2023.02</v>
      </c>
      <c r="AW33" s="133">
        <v>0</v>
      </c>
      <c r="AX33" s="12">
        <v>1147.1300000000001</v>
      </c>
      <c r="AY33" s="12">
        <f t="shared" si="61"/>
        <v>1294157.2899999998</v>
      </c>
      <c r="AZ33" s="12">
        <v>1212974.1000000001</v>
      </c>
      <c r="BA33" s="12">
        <v>11391.460000000001</v>
      </c>
      <c r="BB33" s="87"/>
      <c r="BC33" s="12">
        <v>1887.13</v>
      </c>
      <c r="BD33" s="12">
        <v>0</v>
      </c>
      <c r="BE33" s="12">
        <v>670.67</v>
      </c>
      <c r="BF33" s="12">
        <f t="shared" si="62"/>
        <v>1226923.3599999999</v>
      </c>
      <c r="BG33" s="12">
        <v>1200788</v>
      </c>
      <c r="BH33" s="12">
        <v>11058.578</v>
      </c>
      <c r="BI33" s="12">
        <v>1260</v>
      </c>
      <c r="BJ33" s="12">
        <v>2977</v>
      </c>
      <c r="BK33" s="12">
        <v>0</v>
      </c>
      <c r="BL33" s="12">
        <v>1669</v>
      </c>
      <c r="BM33" s="12">
        <f t="shared" si="63"/>
        <v>1217752.578</v>
      </c>
      <c r="BN33" s="12">
        <v>1194973</v>
      </c>
      <c r="BO33" s="12">
        <v>11282</v>
      </c>
      <c r="BP33" s="12">
        <v>1260</v>
      </c>
      <c r="BQ33" s="12">
        <v>1511</v>
      </c>
      <c r="BR33" s="12">
        <v>0</v>
      </c>
      <c r="BS33" s="12">
        <v>1089</v>
      </c>
      <c r="BT33" s="12">
        <f t="shared" si="66"/>
        <v>1210115</v>
      </c>
      <c r="BU33" s="12">
        <f t="shared" si="64"/>
        <v>12781836.007999999</v>
      </c>
      <c r="BV33" s="12">
        <f>AB33+AD33+AF33+AH33+AJ33+AL33+AN33+AP33+AR33+BF33+BT33</f>
        <v>13678129.800000001</v>
      </c>
      <c r="BW33" s="10" t="s">
        <v>9</v>
      </c>
      <c r="BX33" s="142"/>
      <c r="BY33" s="64"/>
      <c r="BZ33" s="64"/>
      <c r="CA33" s="64"/>
      <c r="CB33" s="64"/>
    </row>
    <row r="34" spans="1:80" s="7" customFormat="1" ht="12.75" x14ac:dyDescent="0.2">
      <c r="A34" s="219"/>
      <c r="B34" s="17" t="s">
        <v>55</v>
      </c>
      <c r="C34" s="1" t="s">
        <v>10</v>
      </c>
      <c r="D34" s="2">
        <v>38047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16" t="s">
        <v>11</v>
      </c>
      <c r="V34" s="16" t="s">
        <v>11</v>
      </c>
      <c r="W34" s="16" t="s">
        <v>11</v>
      </c>
      <c r="X34" s="16" t="s">
        <v>11</v>
      </c>
      <c r="Y34" s="16" t="s">
        <v>11</v>
      </c>
      <c r="Z34" s="16" t="s">
        <v>11</v>
      </c>
      <c r="AA34" s="16" t="s">
        <v>11</v>
      </c>
      <c r="AB34" s="12">
        <v>2361751.7000000002</v>
      </c>
      <c r="AC34" s="12">
        <v>1062905.07</v>
      </c>
      <c r="AD34" s="12">
        <v>518352.59</v>
      </c>
      <c r="AE34" s="12">
        <v>1001934.65</v>
      </c>
      <c r="AF34" s="12">
        <v>571587.91</v>
      </c>
      <c r="AG34" s="12">
        <v>1014572.88</v>
      </c>
      <c r="AH34" s="12">
        <v>1111388.42</v>
      </c>
      <c r="AI34" s="12">
        <v>1112550.53</v>
      </c>
      <c r="AJ34" s="12">
        <v>1118166.0900000001</v>
      </c>
      <c r="AK34" s="12">
        <v>1065010.3400000001</v>
      </c>
      <c r="AL34" s="12">
        <v>1073149.8400000001</v>
      </c>
      <c r="AM34" s="12">
        <v>1112087</v>
      </c>
      <c r="AN34" s="12">
        <v>916112</v>
      </c>
      <c r="AO34" s="12">
        <v>1083849.31</v>
      </c>
      <c r="AP34" s="12">
        <v>698349.40000000014</v>
      </c>
      <c r="AQ34" s="12">
        <v>1187446.3600000001</v>
      </c>
      <c r="AR34" s="12">
        <v>1832787.9500000002</v>
      </c>
      <c r="AS34" s="134">
        <v>400546.25</v>
      </c>
      <c r="AT34" s="12">
        <v>203718.53</v>
      </c>
      <c r="AU34" s="87"/>
      <c r="AV34" s="12">
        <v>68.31</v>
      </c>
      <c r="AW34" s="133">
        <v>430641.52</v>
      </c>
      <c r="AX34" s="12">
        <v>9224.92</v>
      </c>
      <c r="AY34" s="12">
        <f t="shared" si="61"/>
        <v>1044199.5300000001</v>
      </c>
      <c r="AZ34" s="12">
        <v>407149.32999999996</v>
      </c>
      <c r="BA34" s="12">
        <v>244251.84</v>
      </c>
      <c r="BB34" s="87"/>
      <c r="BC34" s="12">
        <v>68.31</v>
      </c>
      <c r="BD34" s="12">
        <v>382271.13</v>
      </c>
      <c r="BE34" s="12">
        <v>5791.03</v>
      </c>
      <c r="BF34" s="12">
        <f t="shared" si="62"/>
        <v>1039531.64</v>
      </c>
      <c r="BG34" s="12">
        <v>863380</v>
      </c>
      <c r="BH34" s="12">
        <v>404194</v>
      </c>
      <c r="BI34" s="12">
        <v>0</v>
      </c>
      <c r="BJ34" s="12">
        <v>68</v>
      </c>
      <c r="BK34" s="12">
        <v>627890</v>
      </c>
      <c r="BL34" s="12">
        <v>69606</v>
      </c>
      <c r="BM34" s="12">
        <f t="shared" si="63"/>
        <v>1965138</v>
      </c>
      <c r="BN34" s="12">
        <v>822859</v>
      </c>
      <c r="BO34" s="12">
        <v>329555</v>
      </c>
      <c r="BP34" s="12">
        <v>0</v>
      </c>
      <c r="BQ34" s="12">
        <v>68</v>
      </c>
      <c r="BR34" s="12">
        <v>637558</v>
      </c>
      <c r="BS34" s="12">
        <v>70259</v>
      </c>
      <c r="BT34" s="12">
        <f t="shared" si="66"/>
        <v>1860299</v>
      </c>
      <c r="BU34" s="12">
        <f t="shared" si="64"/>
        <v>11649693.669999998</v>
      </c>
      <c r="BV34" s="12">
        <f>AB34+AD34+AF34+AH34+AJ34+AL34+AN34+AP34+AR34+BF34+BT34</f>
        <v>13101476.540000001</v>
      </c>
      <c r="BW34" s="10" t="s">
        <v>9</v>
      </c>
      <c r="BX34" s="142"/>
      <c r="BY34" s="64"/>
      <c r="BZ34" s="64"/>
      <c r="CA34" s="64"/>
      <c r="CB34" s="64"/>
    </row>
    <row r="35" spans="1:80" s="7" customFormat="1" ht="12.75" x14ac:dyDescent="0.2">
      <c r="A35" s="220"/>
      <c r="B35" s="217" t="s">
        <v>41</v>
      </c>
      <c r="C35" s="218"/>
      <c r="D35" s="218"/>
      <c r="E35" s="15">
        <f>SUM(E25:E34)</f>
        <v>0</v>
      </c>
      <c r="F35" s="15">
        <f t="shared" ref="F35:AM35" si="67">SUM(F25:F34)</f>
        <v>0</v>
      </c>
      <c r="G35" s="15">
        <f t="shared" si="67"/>
        <v>0</v>
      </c>
      <c r="H35" s="15">
        <f t="shared" si="67"/>
        <v>0</v>
      </c>
      <c r="I35" s="15">
        <f t="shared" si="67"/>
        <v>0</v>
      </c>
      <c r="J35" s="15">
        <f t="shared" si="67"/>
        <v>0</v>
      </c>
      <c r="K35" s="15">
        <f t="shared" si="67"/>
        <v>0</v>
      </c>
      <c r="L35" s="15">
        <f t="shared" si="67"/>
        <v>0</v>
      </c>
      <c r="M35" s="15">
        <f t="shared" si="67"/>
        <v>0</v>
      </c>
      <c r="N35" s="15">
        <f t="shared" si="67"/>
        <v>0</v>
      </c>
      <c r="O35" s="15">
        <f t="shared" si="67"/>
        <v>0</v>
      </c>
      <c r="P35" s="15">
        <f t="shared" si="67"/>
        <v>0</v>
      </c>
      <c r="Q35" s="15">
        <f t="shared" si="67"/>
        <v>0</v>
      </c>
      <c r="R35" s="15">
        <f t="shared" si="67"/>
        <v>0</v>
      </c>
      <c r="S35" s="15">
        <f t="shared" si="67"/>
        <v>0</v>
      </c>
      <c r="T35" s="15">
        <f t="shared" si="67"/>
        <v>0</v>
      </c>
      <c r="U35" s="15">
        <f t="shared" si="67"/>
        <v>0</v>
      </c>
      <c r="V35" s="15">
        <f t="shared" si="67"/>
        <v>0</v>
      </c>
      <c r="W35" s="15">
        <f t="shared" si="67"/>
        <v>0</v>
      </c>
      <c r="X35" s="15">
        <f t="shared" si="67"/>
        <v>0</v>
      </c>
      <c r="Y35" s="15">
        <f t="shared" si="67"/>
        <v>0</v>
      </c>
      <c r="Z35" s="15">
        <f t="shared" si="67"/>
        <v>0</v>
      </c>
      <c r="AA35" s="15">
        <f t="shared" si="67"/>
        <v>0</v>
      </c>
      <c r="AB35" s="15">
        <f t="shared" si="67"/>
        <v>11000614.75</v>
      </c>
      <c r="AC35" s="15">
        <f t="shared" si="67"/>
        <v>27843163.599999998</v>
      </c>
      <c r="AD35" s="15">
        <f t="shared" si="67"/>
        <v>4644872.42</v>
      </c>
      <c r="AE35" s="15">
        <f t="shared" si="67"/>
        <v>33793615.260000005</v>
      </c>
      <c r="AF35" s="15">
        <f t="shared" si="67"/>
        <v>7977987.6300000008</v>
      </c>
      <c r="AG35" s="15">
        <f t="shared" si="67"/>
        <v>33436955.109999999</v>
      </c>
      <c r="AH35" s="15">
        <f t="shared" si="67"/>
        <v>33368674.300000004</v>
      </c>
      <c r="AI35" s="15">
        <f t="shared" si="67"/>
        <v>33690007.319999993</v>
      </c>
      <c r="AJ35" s="15">
        <f t="shared" si="67"/>
        <v>33631768.140000001</v>
      </c>
      <c r="AK35" s="15">
        <f t="shared" si="67"/>
        <v>31478925.27</v>
      </c>
      <c r="AL35" s="15">
        <f t="shared" si="67"/>
        <v>31804092.780000001</v>
      </c>
      <c r="AM35" s="15">
        <f t="shared" si="67"/>
        <v>32354439</v>
      </c>
      <c r="AN35" s="15">
        <f>SUM(AN25:AN34)</f>
        <v>24296540</v>
      </c>
      <c r="AO35" s="15">
        <f t="shared" ref="AO35:AP35" si="68">SUM(AO25:AO34)</f>
        <v>30596858.969999999</v>
      </c>
      <c r="AP35" s="15">
        <f t="shared" si="68"/>
        <v>15129742.880000001</v>
      </c>
      <c r="AQ35" s="15">
        <f>SUM(AQ25:AQ34)</f>
        <v>24022493.989999998</v>
      </c>
      <c r="AR35" s="15">
        <f>SUM(AR25:AR34)</f>
        <v>49862260.079999998</v>
      </c>
      <c r="AS35" s="15">
        <f>SUM(AS25:AS34)</f>
        <v>20525583.290000003</v>
      </c>
      <c r="AT35" s="15">
        <f t="shared" ref="AT35:BE35" si="69">SUM(AT25:AT34)</f>
        <v>2540816.5699999998</v>
      </c>
      <c r="AU35" s="15">
        <f t="shared" si="69"/>
        <v>0</v>
      </c>
      <c r="AV35" s="15">
        <f t="shared" si="69"/>
        <v>21909.010000000002</v>
      </c>
      <c r="AW35" s="15">
        <f t="shared" si="69"/>
        <v>984751.53</v>
      </c>
      <c r="AX35" s="15">
        <f t="shared" si="69"/>
        <v>540229.6100000001</v>
      </c>
      <c r="AY35" s="15">
        <f>SUM(AY25:AY34)</f>
        <v>24613290.010000002</v>
      </c>
      <c r="AZ35" s="15">
        <f t="shared" si="69"/>
        <v>20507158.250000004</v>
      </c>
      <c r="BA35" s="15">
        <f t="shared" si="69"/>
        <v>2506898.0599999987</v>
      </c>
      <c r="BB35" s="15">
        <f t="shared" si="69"/>
        <v>0</v>
      </c>
      <c r="BC35" s="15">
        <f>SUM(BC25:BC34)</f>
        <v>39818.089999999997</v>
      </c>
      <c r="BD35" s="15">
        <f>SUM(BD25:BD34)</f>
        <v>946644.34</v>
      </c>
      <c r="BE35" s="15">
        <f t="shared" si="69"/>
        <v>567177.43999999913</v>
      </c>
      <c r="BF35" s="15">
        <f>SUM(BF25:BF34)</f>
        <v>24567696.180000003</v>
      </c>
      <c r="BG35" s="15">
        <f t="shared" ref="BG35:BK35" si="70">SUM(BG25:BG34)</f>
        <v>45423312</v>
      </c>
      <c r="BH35" s="15">
        <f t="shared" si="70"/>
        <v>5772891.5779999997</v>
      </c>
      <c r="BI35" s="15">
        <f t="shared" si="70"/>
        <v>29662</v>
      </c>
      <c r="BJ35" s="15">
        <f t="shared" si="70"/>
        <v>24958</v>
      </c>
      <c r="BK35" s="15">
        <f t="shared" si="70"/>
        <v>1741412</v>
      </c>
      <c r="BL35" s="15">
        <f>SUM(BL25:BL34)</f>
        <v>1418407</v>
      </c>
      <c r="BM35" s="15">
        <f>SUM(BM25:BM34)</f>
        <v>54410642.578000002</v>
      </c>
      <c r="BN35" s="15">
        <f t="shared" ref="BN35:BS35" si="71">SUM(BN25:BN34)</f>
        <v>42623064</v>
      </c>
      <c r="BO35" s="15">
        <f t="shared" si="71"/>
        <v>5415220</v>
      </c>
      <c r="BP35" s="15">
        <f t="shared" si="71"/>
        <v>27285</v>
      </c>
      <c r="BQ35" s="15">
        <f t="shared" si="71"/>
        <v>4034</v>
      </c>
      <c r="BR35" s="15">
        <f t="shared" si="71"/>
        <v>1802893</v>
      </c>
      <c r="BS35" s="15">
        <f t="shared" si="71"/>
        <v>1115074</v>
      </c>
      <c r="BT35" s="15">
        <f>SUM(BT25:BT34)</f>
        <v>50987570</v>
      </c>
      <c r="BU35" s="15">
        <f>SUM(BU25:BU34)</f>
        <v>326240391.10800004</v>
      </c>
      <c r="BV35" s="15">
        <f>SUM(BV25:BV34)</f>
        <v>287271819.16000003</v>
      </c>
      <c r="BW35" s="9"/>
      <c r="BX35" s="142"/>
      <c r="BY35" s="64"/>
      <c r="BZ35" s="64"/>
      <c r="CA35" s="64"/>
      <c r="CB35" s="64"/>
    </row>
    <row r="36" spans="1:80" s="7" customFormat="1" ht="12.75" x14ac:dyDescent="0.2">
      <c r="A36" s="226" t="s">
        <v>38</v>
      </c>
      <c r="B36" s="17" t="s">
        <v>12</v>
      </c>
      <c r="C36" s="1" t="s">
        <v>13</v>
      </c>
      <c r="D36" s="2">
        <v>39083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94"/>
      <c r="U36" s="94"/>
      <c r="V36" s="94"/>
      <c r="W36" s="94"/>
      <c r="X36" s="94"/>
      <c r="Y36" s="94"/>
      <c r="Z36" s="94"/>
      <c r="AA36" s="92">
        <v>2247200.77</v>
      </c>
      <c r="AB36" s="92">
        <v>1854576.1</v>
      </c>
      <c r="AC36" s="92">
        <v>2503364.21</v>
      </c>
      <c r="AD36" s="92">
        <v>2495487.16</v>
      </c>
      <c r="AE36" s="92">
        <v>2646316.85</v>
      </c>
      <c r="AF36" s="92">
        <v>2627563.09</v>
      </c>
      <c r="AG36" s="92">
        <v>3202611.33</v>
      </c>
      <c r="AH36" s="92">
        <v>3442140.84</v>
      </c>
      <c r="AI36" s="92">
        <v>3426186.47</v>
      </c>
      <c r="AJ36" s="92">
        <v>3058224.9</v>
      </c>
      <c r="AK36" s="92">
        <v>3178328.97</v>
      </c>
      <c r="AL36" s="92">
        <v>3451911.03</v>
      </c>
      <c r="AM36" s="92">
        <v>3591675.36</v>
      </c>
      <c r="AN36" s="92">
        <v>3466159.48</v>
      </c>
      <c r="AO36" s="92">
        <v>3311111.18</v>
      </c>
      <c r="AP36" s="92">
        <v>3469823.93</v>
      </c>
      <c r="AQ36" s="92">
        <v>3009234.7</v>
      </c>
      <c r="AR36" s="92">
        <v>2737085.01</v>
      </c>
      <c r="AS36" s="92">
        <v>2156827.44</v>
      </c>
      <c r="AT36" s="92">
        <v>985084.02</v>
      </c>
      <c r="AU36" s="54"/>
      <c r="AV36" s="92">
        <v>0</v>
      </c>
      <c r="AW36" s="54"/>
      <c r="AX36" s="92">
        <v>0</v>
      </c>
      <c r="AY36" s="12">
        <f>SUM(AS36:AX36)</f>
        <v>3141911.46</v>
      </c>
      <c r="AZ36" s="92">
        <v>2186041.9348998643</v>
      </c>
      <c r="BA36" s="92">
        <v>998427.10510013578</v>
      </c>
      <c r="BB36" s="54"/>
      <c r="BC36" s="92">
        <v>0</v>
      </c>
      <c r="BD36" s="54"/>
      <c r="BE36" s="92">
        <v>0</v>
      </c>
      <c r="BF36" s="12">
        <f>SUM(AZ36:BE36)</f>
        <v>3184469.04</v>
      </c>
      <c r="BG36" s="12">
        <v>2435743.98</v>
      </c>
      <c r="BH36" s="12">
        <v>896291.81</v>
      </c>
      <c r="BI36" s="12">
        <v>0</v>
      </c>
      <c r="BJ36" s="12">
        <v>0</v>
      </c>
      <c r="BK36" s="12">
        <v>0</v>
      </c>
      <c r="BL36" s="12">
        <v>0</v>
      </c>
      <c r="BM36" s="12">
        <f t="shared" ref="BM36:BM48" si="72">SUM(BG36:BL36)</f>
        <v>3332035.79</v>
      </c>
      <c r="BN36" s="12">
        <v>2315862.64</v>
      </c>
      <c r="BO36" s="12">
        <v>852178.53</v>
      </c>
      <c r="BP36" s="12">
        <v>0</v>
      </c>
      <c r="BQ36" s="12">
        <v>0</v>
      </c>
      <c r="BR36" s="12">
        <v>0</v>
      </c>
      <c r="BS36" s="12">
        <v>0</v>
      </c>
      <c r="BT36" s="12">
        <f>SUM(BN36:BS36)</f>
        <v>3168041.17</v>
      </c>
      <c r="BU36" s="12">
        <f>E36+G36+I36+K36+M36+O36+Q36+S36+U36+W36+Y36+AA36+AC36+AE36+AG36+AI36+AK36+AM36+AO36+AQ36+AY36+BM36</f>
        <v>33589977.090000004</v>
      </c>
      <c r="BV36" s="12">
        <f t="shared" ref="BV36:BV44" si="73">F36+H36+J36+L36+N36+P36+R36+T36+V36+X36+Z36+AB36+AD36+AF36+AH36+AJ36+AL36+AN36+AP36+AR36+BF36+BT36</f>
        <v>32955481.75</v>
      </c>
      <c r="BW36" s="10" t="s">
        <v>125</v>
      </c>
      <c r="BX36" s="142"/>
      <c r="BY36" s="64"/>
      <c r="BZ36" s="64"/>
      <c r="CA36" s="64"/>
      <c r="CB36" s="64"/>
    </row>
    <row r="37" spans="1:80" s="7" customFormat="1" ht="12.75" x14ac:dyDescent="0.2">
      <c r="A37" s="227"/>
      <c r="B37" s="17" t="s">
        <v>16</v>
      </c>
      <c r="C37" s="1" t="s">
        <v>13</v>
      </c>
      <c r="D37" s="2">
        <v>39083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12">
        <v>11000000</v>
      </c>
      <c r="AB37" s="12">
        <v>9793755.3200000003</v>
      </c>
      <c r="AC37" s="12">
        <v>13000000</v>
      </c>
      <c r="AD37" s="12">
        <v>11770279.18</v>
      </c>
      <c r="AE37" s="12">
        <v>16500000</v>
      </c>
      <c r="AF37" s="12">
        <v>14777523.800000001</v>
      </c>
      <c r="AG37" s="12">
        <v>18572246.210000001</v>
      </c>
      <c r="AH37" s="12">
        <v>16738835.73</v>
      </c>
      <c r="AI37" s="12">
        <v>17143778.739999998</v>
      </c>
      <c r="AJ37" s="12">
        <v>16838970.5</v>
      </c>
      <c r="AK37" s="12">
        <v>17143778.739999998</v>
      </c>
      <c r="AL37" s="12">
        <v>17677619.98</v>
      </c>
      <c r="AM37" s="12">
        <v>17088376</v>
      </c>
      <c r="AN37" s="12">
        <v>16839305</v>
      </c>
      <c r="AO37" s="12">
        <v>15531233.609999999</v>
      </c>
      <c r="AP37" s="12">
        <v>14041788.310000001</v>
      </c>
      <c r="AQ37" s="12">
        <v>14368460.16</v>
      </c>
      <c r="AR37" s="12">
        <v>14392773.800000001</v>
      </c>
      <c r="AS37" s="92">
        <v>15927964.4</v>
      </c>
      <c r="AT37" s="92">
        <v>3565700.23</v>
      </c>
      <c r="AU37" s="54"/>
      <c r="AV37" s="12">
        <v>0</v>
      </c>
      <c r="AW37" s="54"/>
      <c r="AX37" s="92">
        <v>1280457.5</v>
      </c>
      <c r="AY37" s="12">
        <f>SUM(AS37:AX37)</f>
        <v>20774122.129999999</v>
      </c>
      <c r="AZ37" s="92">
        <v>11113808.3800002</v>
      </c>
      <c r="BA37" s="92">
        <v>3372657.3499999992</v>
      </c>
      <c r="BB37" s="54"/>
      <c r="BC37" s="12">
        <v>0</v>
      </c>
      <c r="BD37" s="54"/>
      <c r="BE37" s="92">
        <v>1220075.9600000072</v>
      </c>
      <c r="BF37" s="12">
        <f>SUM(AZ37:BE37)</f>
        <v>15706541.690000206</v>
      </c>
      <c r="BG37" s="12">
        <v>13953860.6</v>
      </c>
      <c r="BH37" s="12">
        <v>3567868.08</v>
      </c>
      <c r="BI37" s="12">
        <v>0</v>
      </c>
      <c r="BJ37" s="12">
        <v>0</v>
      </c>
      <c r="BK37" s="12">
        <v>0</v>
      </c>
      <c r="BL37" s="12">
        <v>1430898.08</v>
      </c>
      <c r="BM37" s="12">
        <f t="shared" si="72"/>
        <v>18952626.759999998</v>
      </c>
      <c r="BN37" s="12">
        <v>14627554.17</v>
      </c>
      <c r="BO37" s="12">
        <v>3629612.73</v>
      </c>
      <c r="BP37" s="12">
        <v>0</v>
      </c>
      <c r="BQ37" s="12">
        <v>0</v>
      </c>
      <c r="BR37" s="12">
        <v>0</v>
      </c>
      <c r="BS37" s="12">
        <v>1468467.07</v>
      </c>
      <c r="BT37" s="12">
        <f t="shared" ref="BT37:BT48" si="74">SUM(BN37:BS37)</f>
        <v>19725633.969999999</v>
      </c>
      <c r="BU37" s="12">
        <f>E37+G37+I37+K37+M37+O37+Q37+S37+U37+W37+Y37+AA37+AC37+AE37+AG37+AI37+AK37+AM37+AO37+AQ37+AY37+BM37</f>
        <v>180074622.34999999</v>
      </c>
      <c r="BV37" s="12">
        <f t="shared" si="73"/>
        <v>168303027.28000021</v>
      </c>
      <c r="BW37" s="10" t="s">
        <v>125</v>
      </c>
      <c r="BX37" s="142"/>
      <c r="BY37" s="64"/>
      <c r="BZ37" s="64"/>
      <c r="CA37" s="64"/>
      <c r="CB37" s="64"/>
    </row>
    <row r="38" spans="1:80" s="7" customFormat="1" ht="12.75" x14ac:dyDescent="0.2">
      <c r="A38" s="227"/>
      <c r="B38" s="17" t="s">
        <v>30</v>
      </c>
      <c r="C38" s="1" t="s">
        <v>13</v>
      </c>
      <c r="D38" s="2">
        <v>40391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12">
        <v>2735576.09</v>
      </c>
      <c r="AH38" s="12">
        <v>2557310.2000000002</v>
      </c>
      <c r="AI38" s="12">
        <v>7165907.4699999997</v>
      </c>
      <c r="AJ38" s="12">
        <v>6844641.1299999999</v>
      </c>
      <c r="AK38" s="12">
        <v>7899067.4500000002</v>
      </c>
      <c r="AL38" s="12">
        <v>6879646.71</v>
      </c>
      <c r="AM38" s="12">
        <v>8675732.3900000006</v>
      </c>
      <c r="AN38" s="12">
        <v>8029754.1100000003</v>
      </c>
      <c r="AO38" s="81">
        <v>7274943.2599999998</v>
      </c>
      <c r="AP38" s="81">
        <v>5171881.82</v>
      </c>
      <c r="AQ38" s="81">
        <v>7656889.21</v>
      </c>
      <c r="AR38" s="81">
        <v>7706675</v>
      </c>
      <c r="AS38" s="85" t="s">
        <v>11</v>
      </c>
      <c r="AT38" s="85" t="s">
        <v>11</v>
      </c>
      <c r="AU38" s="54"/>
      <c r="AV38" s="85">
        <v>0</v>
      </c>
      <c r="AW38" s="54"/>
      <c r="AX38" s="85" t="s">
        <v>11</v>
      </c>
      <c r="AY38" s="92">
        <v>7719407</v>
      </c>
      <c r="AZ38" s="85" t="s">
        <v>11</v>
      </c>
      <c r="BA38" s="85" t="s">
        <v>11</v>
      </c>
      <c r="BB38" s="54"/>
      <c r="BC38" s="85">
        <v>0</v>
      </c>
      <c r="BD38" s="54"/>
      <c r="BE38" s="85" t="s">
        <v>11</v>
      </c>
      <c r="BF38" s="12">
        <v>6201016</v>
      </c>
      <c r="BG38" s="12">
        <v>5036702.79</v>
      </c>
      <c r="BH38" s="12">
        <v>3314076.01</v>
      </c>
      <c r="BI38" s="12">
        <v>0</v>
      </c>
      <c r="BJ38" s="12">
        <v>0</v>
      </c>
      <c r="BK38" s="12">
        <v>0</v>
      </c>
      <c r="BL38" s="12">
        <v>61890.1</v>
      </c>
      <c r="BM38" s="12">
        <f t="shared" si="72"/>
        <v>8412668.9000000004</v>
      </c>
      <c r="BN38" s="12">
        <v>4802038.34</v>
      </c>
      <c r="BO38" s="12">
        <v>2687451.99</v>
      </c>
      <c r="BP38" s="12">
        <v>0</v>
      </c>
      <c r="BQ38" s="12">
        <v>0</v>
      </c>
      <c r="BR38" s="12">
        <v>0</v>
      </c>
      <c r="BS38" s="12">
        <v>39894.17</v>
      </c>
      <c r="BT38" s="12">
        <f t="shared" si="74"/>
        <v>7529384.5</v>
      </c>
      <c r="BU38" s="12">
        <f t="shared" ref="BU38:BU44" si="75">E38+G38+I38+K38+M38+O38+Q38+S38+U38+W38+Y38+AA38+AC38+AE38+AG38+AI38+AK38+AM38+AO38+AQ38+AY38+BM38</f>
        <v>57540191.769999996</v>
      </c>
      <c r="BV38" s="12">
        <f t="shared" si="73"/>
        <v>50920309.469999999</v>
      </c>
      <c r="BW38" s="10" t="s">
        <v>125</v>
      </c>
      <c r="BX38" s="142"/>
      <c r="BY38" s="64"/>
      <c r="BZ38" s="64"/>
      <c r="CA38" s="64"/>
      <c r="CB38" s="64"/>
    </row>
    <row r="39" spans="1:80" s="7" customFormat="1" ht="12.75" x14ac:dyDescent="0.2">
      <c r="A39" s="227"/>
      <c r="B39" s="4" t="s">
        <v>32</v>
      </c>
      <c r="C39" s="1" t="s">
        <v>13</v>
      </c>
      <c r="D39" s="2">
        <v>40909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12">
        <v>8907503.9100000001</v>
      </c>
      <c r="AL39" s="12">
        <v>8799179.5899999999</v>
      </c>
      <c r="AM39" s="12">
        <v>10062456.890000001</v>
      </c>
      <c r="AN39" s="12">
        <v>10067589.35</v>
      </c>
      <c r="AO39" s="12">
        <v>10187697</v>
      </c>
      <c r="AP39" s="12">
        <v>10178299</v>
      </c>
      <c r="AQ39" s="12">
        <v>11154008.73</v>
      </c>
      <c r="AR39" s="12">
        <v>11118176</v>
      </c>
      <c r="AS39" s="92">
        <v>4332414.6100000003</v>
      </c>
      <c r="AT39" s="92">
        <v>1687353.33</v>
      </c>
      <c r="AU39" s="54"/>
      <c r="AV39" s="12">
        <v>0</v>
      </c>
      <c r="AW39" s="54"/>
      <c r="AX39" s="92">
        <v>65132.75</v>
      </c>
      <c r="AY39" s="12">
        <f t="shared" ref="AY39:AY44" si="76">SUM(AS39:AX39)</f>
        <v>6084900.6900000004</v>
      </c>
      <c r="AZ39" s="92">
        <v>4332414.6100000003</v>
      </c>
      <c r="BA39" s="92">
        <v>1685632.56</v>
      </c>
      <c r="BB39" s="54"/>
      <c r="BC39" s="12">
        <v>0</v>
      </c>
      <c r="BD39" s="54"/>
      <c r="BE39" s="92">
        <v>63812.92</v>
      </c>
      <c r="BF39" s="12">
        <f t="shared" ref="BF39:BF44" si="77">SUM(AZ39:BE39)</f>
        <v>6081860.0899999999</v>
      </c>
      <c r="BG39" s="12">
        <v>5951161.2400000002</v>
      </c>
      <c r="BH39" s="12">
        <v>2089319.84</v>
      </c>
      <c r="BI39" s="12">
        <v>0</v>
      </c>
      <c r="BJ39" s="12">
        <v>0</v>
      </c>
      <c r="BK39" s="12">
        <v>0</v>
      </c>
      <c r="BL39" s="12">
        <v>190044.71</v>
      </c>
      <c r="BM39" s="12">
        <f t="shared" si="72"/>
        <v>8230525.79</v>
      </c>
      <c r="BN39" s="12">
        <v>5953301.0800000001</v>
      </c>
      <c r="BO39" s="12">
        <v>2070570.32</v>
      </c>
      <c r="BP39" s="12">
        <v>0</v>
      </c>
      <c r="BQ39" s="12">
        <v>0</v>
      </c>
      <c r="BR39" s="12">
        <v>0</v>
      </c>
      <c r="BS39" s="12">
        <v>193925.69</v>
      </c>
      <c r="BT39" s="12">
        <f t="shared" si="74"/>
        <v>8217797.0900000008</v>
      </c>
      <c r="BU39" s="12">
        <f t="shared" si="75"/>
        <v>54627093.009999998</v>
      </c>
      <c r="BV39" s="12">
        <f t="shared" si="73"/>
        <v>54462901.120000005</v>
      </c>
      <c r="BW39" s="10" t="s">
        <v>125</v>
      </c>
      <c r="BX39" s="142"/>
      <c r="BY39" s="64"/>
      <c r="BZ39" s="64"/>
      <c r="CA39" s="64"/>
      <c r="CB39" s="64"/>
    </row>
    <row r="40" spans="1:80" s="7" customFormat="1" ht="12.75" x14ac:dyDescent="0.2">
      <c r="A40" s="227"/>
      <c r="B40" s="17" t="s">
        <v>31</v>
      </c>
      <c r="C40" s="1" t="s">
        <v>13</v>
      </c>
      <c r="D40" s="2">
        <v>41426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12">
        <v>3599134.41</v>
      </c>
      <c r="AN40" s="12">
        <v>2526553.81</v>
      </c>
      <c r="AO40" s="12">
        <v>5316196</v>
      </c>
      <c r="AP40" s="12">
        <v>3158967</v>
      </c>
      <c r="AQ40" s="12">
        <v>6167820.5099999998</v>
      </c>
      <c r="AR40" s="12">
        <v>3702745</v>
      </c>
      <c r="AS40" s="92">
        <v>3119226.73</v>
      </c>
      <c r="AT40" s="92">
        <v>4108588.11</v>
      </c>
      <c r="AU40" s="54"/>
      <c r="AV40" s="12">
        <v>0</v>
      </c>
      <c r="AW40" s="54"/>
      <c r="AX40" s="92">
        <v>74431.320000000007</v>
      </c>
      <c r="AY40" s="12">
        <f t="shared" si="76"/>
        <v>7302246.1600000001</v>
      </c>
      <c r="AZ40" s="92">
        <v>3064872.07</v>
      </c>
      <c r="BA40" s="92">
        <v>2386449.13</v>
      </c>
      <c r="BB40" s="54"/>
      <c r="BC40" s="12">
        <v>0</v>
      </c>
      <c r="BD40" s="54"/>
      <c r="BE40" s="92">
        <v>54655.46</v>
      </c>
      <c r="BF40" s="12">
        <f t="shared" si="77"/>
        <v>5505976.6599999992</v>
      </c>
      <c r="BG40" s="12">
        <v>3026479.73</v>
      </c>
      <c r="BH40" s="12">
        <v>3196726.27</v>
      </c>
      <c r="BI40" s="12">
        <v>0</v>
      </c>
      <c r="BJ40" s="12">
        <v>0</v>
      </c>
      <c r="BK40" s="12">
        <v>0</v>
      </c>
      <c r="BL40" s="12">
        <v>94999.57</v>
      </c>
      <c r="BM40" s="12">
        <f t="shared" si="72"/>
        <v>6318205.5700000003</v>
      </c>
      <c r="BN40" s="12">
        <v>3014873.22</v>
      </c>
      <c r="BO40" s="12">
        <v>1386891.39</v>
      </c>
      <c r="BP40" s="12">
        <v>0</v>
      </c>
      <c r="BQ40" s="12">
        <v>0</v>
      </c>
      <c r="BR40" s="12">
        <v>0</v>
      </c>
      <c r="BS40" s="12">
        <v>72905.48</v>
      </c>
      <c r="BT40" s="12">
        <f t="shared" si="74"/>
        <v>4474670.0900000008</v>
      </c>
      <c r="BU40" s="12">
        <f t="shared" si="75"/>
        <v>28703602.649999999</v>
      </c>
      <c r="BV40" s="12">
        <f t="shared" si="73"/>
        <v>19368912.559999999</v>
      </c>
      <c r="BW40" s="10" t="s">
        <v>125</v>
      </c>
      <c r="BX40" s="142"/>
      <c r="BY40" s="64"/>
      <c r="BZ40" s="64"/>
      <c r="CA40" s="64"/>
      <c r="CB40" s="64"/>
    </row>
    <row r="41" spans="1:80" s="7" customFormat="1" ht="12.75" x14ac:dyDescent="0.2">
      <c r="A41" s="227"/>
      <c r="B41" s="17" t="s">
        <v>94</v>
      </c>
      <c r="C41" s="1" t="s">
        <v>13</v>
      </c>
      <c r="D41" s="2">
        <v>41640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12">
        <v>16967591.809999999</v>
      </c>
      <c r="AP41" s="12">
        <v>15765026.58</v>
      </c>
      <c r="AQ41" s="12">
        <v>21952099.920000002</v>
      </c>
      <c r="AR41" s="12">
        <v>21714795</v>
      </c>
      <c r="AS41" s="92">
        <v>29503770.690000001</v>
      </c>
      <c r="AT41" s="92">
        <v>3041155.89</v>
      </c>
      <c r="AU41" s="54"/>
      <c r="AV41" s="12">
        <v>0</v>
      </c>
      <c r="AW41" s="54"/>
      <c r="AX41" s="92">
        <v>2940101.79</v>
      </c>
      <c r="AY41" s="12">
        <f t="shared" si="76"/>
        <v>35485028.370000005</v>
      </c>
      <c r="AZ41" s="92">
        <v>28874474.739999998</v>
      </c>
      <c r="BA41" s="92">
        <v>2471338.27</v>
      </c>
      <c r="BB41" s="54"/>
      <c r="BC41" s="12">
        <v>0</v>
      </c>
      <c r="BD41" s="54"/>
      <c r="BE41" s="92">
        <v>1421169.85</v>
      </c>
      <c r="BF41" s="12">
        <f t="shared" si="77"/>
        <v>32766982.859999999</v>
      </c>
      <c r="BG41" s="12">
        <v>30318222</v>
      </c>
      <c r="BH41" s="12">
        <v>2824877</v>
      </c>
      <c r="BI41" s="12">
        <v>0</v>
      </c>
      <c r="BJ41" s="12">
        <v>0</v>
      </c>
      <c r="BK41" s="12">
        <v>0</v>
      </c>
      <c r="BL41" s="12">
        <v>2277082</v>
      </c>
      <c r="BM41" s="12">
        <f t="shared" si="72"/>
        <v>35420181</v>
      </c>
      <c r="BN41" s="12">
        <v>30318222</v>
      </c>
      <c r="BO41" s="12">
        <v>2042218</v>
      </c>
      <c r="BP41" s="12">
        <v>0</v>
      </c>
      <c r="BQ41" s="12">
        <v>0</v>
      </c>
      <c r="BR41" s="12">
        <v>0</v>
      </c>
      <c r="BS41" s="12">
        <v>1305729</v>
      </c>
      <c r="BT41" s="12">
        <f>SUM(BN41:BS41)</f>
        <v>33666169</v>
      </c>
      <c r="BU41" s="12">
        <f t="shared" si="75"/>
        <v>109824901.10000001</v>
      </c>
      <c r="BV41" s="12">
        <f t="shared" si="73"/>
        <v>103912973.44</v>
      </c>
      <c r="BW41" s="10" t="s">
        <v>125</v>
      </c>
      <c r="BX41" s="142"/>
      <c r="BY41" s="64"/>
      <c r="BZ41" s="64"/>
      <c r="CA41" s="64"/>
      <c r="CB41" s="64"/>
    </row>
    <row r="42" spans="1:80" s="7" customFormat="1" ht="12.75" x14ac:dyDescent="0.2">
      <c r="A42" s="227"/>
      <c r="B42" s="17" t="s">
        <v>118</v>
      </c>
      <c r="C42" s="1" t="s">
        <v>13</v>
      </c>
      <c r="D42" s="2">
        <v>42583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92">
        <v>3108117.56</v>
      </c>
      <c r="AT42" s="92">
        <v>2316584.9</v>
      </c>
      <c r="AU42" s="54"/>
      <c r="AV42" s="12">
        <v>0</v>
      </c>
      <c r="AW42" s="54"/>
      <c r="AX42" s="92">
        <v>334470.40000000002</v>
      </c>
      <c r="AY42" s="12">
        <f t="shared" si="76"/>
        <v>5759172.8600000003</v>
      </c>
      <c r="AZ42" s="92">
        <v>2731956.66</v>
      </c>
      <c r="BA42" s="92">
        <v>2070511.73</v>
      </c>
      <c r="BB42" s="54"/>
      <c r="BC42" s="12">
        <v>0</v>
      </c>
      <c r="BD42" s="54"/>
      <c r="BE42" s="92">
        <v>272747.74</v>
      </c>
      <c r="BF42" s="12">
        <f t="shared" si="77"/>
        <v>5075216.1300000008</v>
      </c>
      <c r="BG42" s="12">
        <v>4800082.08</v>
      </c>
      <c r="BH42" s="12">
        <v>2460222.41</v>
      </c>
      <c r="BI42" s="12">
        <v>0</v>
      </c>
      <c r="BJ42" s="12">
        <v>0</v>
      </c>
      <c r="BK42" s="12">
        <v>0</v>
      </c>
      <c r="BL42" s="12">
        <v>308841.3</v>
      </c>
      <c r="BM42" s="12">
        <f t="shared" si="72"/>
        <v>7569145.79</v>
      </c>
      <c r="BN42" s="12">
        <v>4609484.72</v>
      </c>
      <c r="BO42" s="12">
        <v>1947152.52</v>
      </c>
      <c r="BP42" s="12">
        <v>0</v>
      </c>
      <c r="BQ42" s="12">
        <v>0</v>
      </c>
      <c r="BR42" s="12">
        <v>0</v>
      </c>
      <c r="BS42" s="12">
        <v>266112.28999999998</v>
      </c>
      <c r="BT42" s="12">
        <f t="shared" si="74"/>
        <v>6822749.5300000003</v>
      </c>
      <c r="BU42" s="12">
        <f t="shared" si="75"/>
        <v>13328318.65</v>
      </c>
      <c r="BV42" s="12">
        <f t="shared" si="73"/>
        <v>11897965.66</v>
      </c>
      <c r="BW42" s="10" t="s">
        <v>125</v>
      </c>
      <c r="BX42" s="142"/>
      <c r="BY42" s="64"/>
      <c r="BZ42" s="64"/>
      <c r="CA42" s="64"/>
      <c r="CB42" s="64"/>
    </row>
    <row r="43" spans="1:80" s="7" customFormat="1" ht="12.75" x14ac:dyDescent="0.2">
      <c r="A43" s="227"/>
      <c r="B43" s="17" t="s">
        <v>119</v>
      </c>
      <c r="C43" s="1" t="s">
        <v>13</v>
      </c>
      <c r="D43" s="2">
        <v>42491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92">
        <v>1237091.7</v>
      </c>
      <c r="AT43" s="92">
        <v>583780.80000000005</v>
      </c>
      <c r="AU43" s="54"/>
      <c r="AV43" s="12">
        <v>0</v>
      </c>
      <c r="AW43" s="54"/>
      <c r="AX43" s="92">
        <v>95127.85</v>
      </c>
      <c r="AY43" s="12">
        <f t="shared" si="76"/>
        <v>1916000.35</v>
      </c>
      <c r="AZ43" s="92">
        <v>1190667.49</v>
      </c>
      <c r="BA43" s="92">
        <v>529435.34</v>
      </c>
      <c r="BB43" s="54"/>
      <c r="BC43" s="12">
        <v>0</v>
      </c>
      <c r="BD43" s="54"/>
      <c r="BE43" s="92">
        <v>88336.4</v>
      </c>
      <c r="BF43" s="12">
        <f t="shared" si="77"/>
        <v>1808439.23</v>
      </c>
      <c r="BG43" s="12">
        <v>1849132.62</v>
      </c>
      <c r="BH43" s="12">
        <v>719760.78</v>
      </c>
      <c r="BI43" s="12">
        <v>0</v>
      </c>
      <c r="BJ43" s="12">
        <v>0</v>
      </c>
      <c r="BK43" s="12">
        <v>0</v>
      </c>
      <c r="BL43" s="12">
        <v>107192.19</v>
      </c>
      <c r="BM43" s="12">
        <f t="shared" si="72"/>
        <v>2676085.5900000003</v>
      </c>
      <c r="BN43" s="12">
        <v>1840318.91</v>
      </c>
      <c r="BO43" s="12">
        <v>646372.07999999996</v>
      </c>
      <c r="BP43" s="12">
        <v>0</v>
      </c>
      <c r="BQ43" s="12">
        <v>0</v>
      </c>
      <c r="BR43" s="12">
        <v>0</v>
      </c>
      <c r="BS43" s="12">
        <v>98869.4</v>
      </c>
      <c r="BT43" s="12">
        <f t="shared" si="74"/>
        <v>2585560.3899999997</v>
      </c>
      <c r="BU43" s="12">
        <f t="shared" si="75"/>
        <v>4592085.9400000004</v>
      </c>
      <c r="BV43" s="12">
        <f t="shared" si="73"/>
        <v>4393999.6199999992</v>
      </c>
      <c r="BW43" s="10" t="s">
        <v>125</v>
      </c>
      <c r="BX43" s="142"/>
      <c r="BY43" s="64"/>
      <c r="BZ43" s="64"/>
      <c r="CA43" s="64"/>
      <c r="CB43" s="64"/>
    </row>
    <row r="44" spans="1:80" s="7" customFormat="1" ht="12.75" x14ac:dyDescent="0.2">
      <c r="A44" s="227"/>
      <c r="B44" s="17" t="s">
        <v>120</v>
      </c>
      <c r="C44" s="1" t="s">
        <v>13</v>
      </c>
      <c r="D44" s="2">
        <v>42583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92">
        <v>106089.25</v>
      </c>
      <c r="AT44" s="92">
        <v>109030.27</v>
      </c>
      <c r="AU44" s="54"/>
      <c r="AV44" s="12">
        <v>0</v>
      </c>
      <c r="AW44" s="54"/>
      <c r="AX44" s="92">
        <v>21279.22</v>
      </c>
      <c r="AY44" s="12">
        <f t="shared" si="76"/>
        <v>236398.74000000002</v>
      </c>
      <c r="AZ44" s="92">
        <v>106089.25</v>
      </c>
      <c r="BA44" s="92">
        <v>105718.63</v>
      </c>
      <c r="BB44" s="54"/>
      <c r="BC44" s="12">
        <v>0</v>
      </c>
      <c r="BD44" s="54"/>
      <c r="BE44" s="92">
        <v>19839.23</v>
      </c>
      <c r="BF44" s="12">
        <f t="shared" si="77"/>
        <v>231647.11000000002</v>
      </c>
      <c r="BG44" s="12">
        <v>280375.18</v>
      </c>
      <c r="BH44" s="12">
        <v>385198.36</v>
      </c>
      <c r="BI44" s="12">
        <v>0</v>
      </c>
      <c r="BJ44" s="12">
        <v>0</v>
      </c>
      <c r="BK44" s="12">
        <v>0</v>
      </c>
      <c r="BL44" s="12">
        <v>34794.050000000003</v>
      </c>
      <c r="BM44" s="12">
        <f t="shared" si="72"/>
        <v>700367.59000000008</v>
      </c>
      <c r="BN44" s="12">
        <v>280375.18</v>
      </c>
      <c r="BO44" s="12">
        <v>368928.33</v>
      </c>
      <c r="BP44" s="12">
        <v>0</v>
      </c>
      <c r="BQ44" s="12">
        <v>0</v>
      </c>
      <c r="BR44" s="12">
        <v>0</v>
      </c>
      <c r="BS44" s="12">
        <v>28456.34</v>
      </c>
      <c r="BT44" s="12">
        <f t="shared" si="74"/>
        <v>677759.85</v>
      </c>
      <c r="BU44" s="12">
        <f t="shared" si="75"/>
        <v>936766.33000000007</v>
      </c>
      <c r="BV44" s="12">
        <f t="shared" si="73"/>
        <v>909406.96</v>
      </c>
      <c r="BW44" s="10" t="s">
        <v>125</v>
      </c>
      <c r="BX44" s="142"/>
      <c r="BY44" s="64"/>
      <c r="BZ44" s="64"/>
      <c r="CA44" s="64"/>
      <c r="CB44" s="64"/>
    </row>
    <row r="45" spans="1:80" s="142" customFormat="1" ht="12.75" x14ac:dyDescent="0.2">
      <c r="A45" s="227"/>
      <c r="B45" s="143" t="s">
        <v>142</v>
      </c>
      <c r="C45" s="1" t="s">
        <v>13</v>
      </c>
      <c r="D45" s="2">
        <v>42948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12">
        <v>753253.08</v>
      </c>
      <c r="BH45" s="12">
        <v>288066.94</v>
      </c>
      <c r="BI45" s="12">
        <v>0</v>
      </c>
      <c r="BJ45" s="12">
        <v>0</v>
      </c>
      <c r="BK45" s="12">
        <v>0</v>
      </c>
      <c r="BL45" s="12">
        <v>69535.02</v>
      </c>
      <c r="BM45" s="12">
        <f t="shared" si="72"/>
        <v>1110855.04</v>
      </c>
      <c r="BN45" s="12">
        <v>651330.21</v>
      </c>
      <c r="BO45" s="12">
        <v>288066.94</v>
      </c>
      <c r="BP45" s="12">
        <v>0</v>
      </c>
      <c r="BQ45" s="12">
        <v>0</v>
      </c>
      <c r="BR45" s="12">
        <v>0</v>
      </c>
      <c r="BS45" s="12">
        <v>5112.7</v>
      </c>
      <c r="BT45" s="12">
        <f t="shared" si="74"/>
        <v>944509.84999999986</v>
      </c>
      <c r="BU45" s="12">
        <f t="shared" ref="BU45:BU49" si="78">E45+G45+I45+K45+M45+O45+Q45+S45+U45+W45+Y45+AA45+AC45+AE45+AG45+AI45+AK45+AM45+AO45+AQ45+AY45+BM45</f>
        <v>1110855.04</v>
      </c>
      <c r="BV45" s="12">
        <f t="shared" ref="BV45:BV49" si="79">F45+H45+J45+L45+N45+P45+R45+T45+V45+X45+Z45+AB45+AD45+AF45+AH45+AJ45+AL45+AN45+AP45+AR45+BF45+BT45</f>
        <v>944509.84999999986</v>
      </c>
      <c r="BW45" s="10" t="s">
        <v>125</v>
      </c>
      <c r="BY45" s="137"/>
      <c r="BZ45" s="137"/>
      <c r="CA45" s="137"/>
      <c r="CB45" s="137"/>
    </row>
    <row r="46" spans="1:80" s="142" customFormat="1" ht="12.75" x14ac:dyDescent="0.2">
      <c r="A46" s="227"/>
      <c r="B46" s="143" t="s">
        <v>147</v>
      </c>
      <c r="C46" s="1" t="s">
        <v>13</v>
      </c>
      <c r="D46" s="2">
        <v>43009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12">
        <v>239157.81</v>
      </c>
      <c r="BH46" s="12">
        <v>174420.65</v>
      </c>
      <c r="BI46" s="12">
        <v>0</v>
      </c>
      <c r="BJ46" s="12">
        <v>0</v>
      </c>
      <c r="BK46" s="12">
        <v>0</v>
      </c>
      <c r="BL46" s="12">
        <v>12664.99</v>
      </c>
      <c r="BM46" s="12">
        <f t="shared" si="72"/>
        <v>426243.44999999995</v>
      </c>
      <c r="BN46" s="12">
        <v>102609.47</v>
      </c>
      <c r="BO46" s="12">
        <v>126753.32</v>
      </c>
      <c r="BP46" s="12">
        <v>0</v>
      </c>
      <c r="BQ46" s="12">
        <v>0</v>
      </c>
      <c r="BR46" s="12">
        <v>0</v>
      </c>
      <c r="BS46" s="12">
        <v>14596.72</v>
      </c>
      <c r="BT46" s="12">
        <f t="shared" si="74"/>
        <v>243959.51</v>
      </c>
      <c r="BU46" s="12">
        <f t="shared" si="78"/>
        <v>426243.44999999995</v>
      </c>
      <c r="BV46" s="12">
        <f t="shared" si="79"/>
        <v>243959.51</v>
      </c>
      <c r="BW46" s="10" t="s">
        <v>125</v>
      </c>
      <c r="BY46" s="137"/>
      <c r="BZ46" s="137"/>
      <c r="CA46" s="137"/>
      <c r="CB46" s="137"/>
    </row>
    <row r="47" spans="1:80" s="142" customFormat="1" ht="12.75" x14ac:dyDescent="0.2">
      <c r="A47" s="227"/>
      <c r="B47" s="143" t="s">
        <v>143</v>
      </c>
      <c r="C47" s="1" t="s">
        <v>13</v>
      </c>
      <c r="D47" s="2">
        <v>43009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12">
        <v>245075.5</v>
      </c>
      <c r="BH47" s="12">
        <v>66370.91</v>
      </c>
      <c r="BI47" s="12">
        <v>0</v>
      </c>
      <c r="BJ47" s="12">
        <v>0</v>
      </c>
      <c r="BK47" s="12">
        <v>0</v>
      </c>
      <c r="BL47" s="12">
        <v>24544.36</v>
      </c>
      <c r="BM47" s="12">
        <f t="shared" si="72"/>
        <v>335990.77</v>
      </c>
      <c r="BN47" s="12">
        <v>188168.01</v>
      </c>
      <c r="BO47" s="12">
        <v>49472.57</v>
      </c>
      <c r="BP47" s="12">
        <v>0</v>
      </c>
      <c r="BQ47" s="12">
        <v>0</v>
      </c>
      <c r="BR47" s="12">
        <v>0</v>
      </c>
      <c r="BS47" s="12">
        <v>32048.25</v>
      </c>
      <c r="BT47" s="12">
        <f t="shared" si="74"/>
        <v>269688.83</v>
      </c>
      <c r="BU47" s="12">
        <f t="shared" si="78"/>
        <v>335990.77</v>
      </c>
      <c r="BV47" s="12">
        <f t="shared" si="79"/>
        <v>269688.83</v>
      </c>
      <c r="BW47" s="10" t="s">
        <v>125</v>
      </c>
      <c r="BY47" s="137"/>
      <c r="BZ47" s="137"/>
      <c r="CA47" s="137"/>
      <c r="CB47" s="137"/>
    </row>
    <row r="48" spans="1:80" s="142" customFormat="1" ht="12.75" x14ac:dyDescent="0.2">
      <c r="A48" s="227"/>
      <c r="B48" s="143" t="s">
        <v>144</v>
      </c>
      <c r="C48" s="1" t="s">
        <v>13</v>
      </c>
      <c r="D48" s="2">
        <v>43040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f t="shared" si="72"/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f t="shared" si="74"/>
        <v>0</v>
      </c>
      <c r="BU48" s="12">
        <f t="shared" si="78"/>
        <v>0</v>
      </c>
      <c r="BV48" s="12">
        <f t="shared" si="79"/>
        <v>0</v>
      </c>
      <c r="BW48" s="10" t="s">
        <v>125</v>
      </c>
      <c r="BY48" s="137"/>
      <c r="BZ48" s="137"/>
      <c r="CA48" s="137"/>
      <c r="CB48" s="137"/>
    </row>
    <row r="49" spans="1:80" s="142" customFormat="1" ht="12.75" x14ac:dyDescent="0.2">
      <c r="A49" s="227"/>
      <c r="B49" s="143" t="s">
        <v>145</v>
      </c>
      <c r="C49" s="1" t="s">
        <v>13</v>
      </c>
      <c r="D49" s="2">
        <v>43101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12">
        <f t="shared" si="78"/>
        <v>0</v>
      </c>
      <c r="BV49" s="12">
        <f t="shared" si="79"/>
        <v>0</v>
      </c>
      <c r="BW49" s="10" t="s">
        <v>125</v>
      </c>
      <c r="BY49" s="137"/>
      <c r="BZ49" s="137"/>
      <c r="CA49" s="137"/>
      <c r="CB49" s="137"/>
    </row>
    <row r="50" spans="1:80" s="7" customFormat="1" ht="12.75" x14ac:dyDescent="0.2">
      <c r="A50" s="228"/>
      <c r="B50" s="224" t="s">
        <v>42</v>
      </c>
      <c r="C50" s="225"/>
      <c r="D50" s="225"/>
      <c r="E50" s="13">
        <f>SUM(E36:E49)</f>
        <v>0</v>
      </c>
      <c r="F50" s="13">
        <f t="shared" ref="F50:AX50" si="80">SUM(F36:F49)</f>
        <v>0</v>
      </c>
      <c r="G50" s="13">
        <f t="shared" si="80"/>
        <v>0</v>
      </c>
      <c r="H50" s="13">
        <f t="shared" si="80"/>
        <v>0</v>
      </c>
      <c r="I50" s="13">
        <f t="shared" si="80"/>
        <v>0</v>
      </c>
      <c r="J50" s="13">
        <f t="shared" si="80"/>
        <v>0</v>
      </c>
      <c r="K50" s="13">
        <f t="shared" si="80"/>
        <v>0</v>
      </c>
      <c r="L50" s="13">
        <f t="shared" si="80"/>
        <v>0</v>
      </c>
      <c r="M50" s="13">
        <f t="shared" si="80"/>
        <v>0</v>
      </c>
      <c r="N50" s="13">
        <f t="shared" si="80"/>
        <v>0</v>
      </c>
      <c r="O50" s="13">
        <f t="shared" si="80"/>
        <v>0</v>
      </c>
      <c r="P50" s="13">
        <f t="shared" si="80"/>
        <v>0</v>
      </c>
      <c r="Q50" s="13">
        <f t="shared" si="80"/>
        <v>0</v>
      </c>
      <c r="R50" s="13">
        <f t="shared" si="80"/>
        <v>0</v>
      </c>
      <c r="S50" s="13">
        <f t="shared" si="80"/>
        <v>0</v>
      </c>
      <c r="T50" s="13">
        <f t="shared" si="80"/>
        <v>0</v>
      </c>
      <c r="U50" s="13">
        <f t="shared" si="80"/>
        <v>0</v>
      </c>
      <c r="V50" s="13">
        <f t="shared" si="80"/>
        <v>0</v>
      </c>
      <c r="W50" s="13">
        <f t="shared" si="80"/>
        <v>0</v>
      </c>
      <c r="X50" s="13">
        <f t="shared" si="80"/>
        <v>0</v>
      </c>
      <c r="Y50" s="13">
        <f t="shared" si="80"/>
        <v>0</v>
      </c>
      <c r="Z50" s="13">
        <f t="shared" si="80"/>
        <v>0</v>
      </c>
      <c r="AA50" s="13">
        <f t="shared" si="80"/>
        <v>13247200.77</v>
      </c>
      <c r="AB50" s="13">
        <f t="shared" si="80"/>
        <v>11648331.42</v>
      </c>
      <c r="AC50" s="13">
        <f t="shared" si="80"/>
        <v>15503364.210000001</v>
      </c>
      <c r="AD50" s="13">
        <f t="shared" si="80"/>
        <v>14265766.34</v>
      </c>
      <c r="AE50" s="13">
        <f t="shared" si="80"/>
        <v>19146316.850000001</v>
      </c>
      <c r="AF50" s="13">
        <f t="shared" si="80"/>
        <v>17405086.890000001</v>
      </c>
      <c r="AG50" s="13">
        <f t="shared" si="80"/>
        <v>24510433.629999999</v>
      </c>
      <c r="AH50" s="13">
        <f t="shared" si="80"/>
        <v>22738286.77</v>
      </c>
      <c r="AI50" s="13">
        <f t="shared" si="80"/>
        <v>27735872.679999996</v>
      </c>
      <c r="AJ50" s="13">
        <f t="shared" si="80"/>
        <v>26741836.529999997</v>
      </c>
      <c r="AK50" s="13">
        <f t="shared" si="80"/>
        <v>37128679.069999993</v>
      </c>
      <c r="AL50" s="13">
        <f t="shared" si="80"/>
        <v>36808357.310000002</v>
      </c>
      <c r="AM50" s="13">
        <f t="shared" si="80"/>
        <v>43017375.049999997</v>
      </c>
      <c r="AN50" s="13">
        <f t="shared" si="80"/>
        <v>40929361.75</v>
      </c>
      <c r="AO50" s="13">
        <f t="shared" si="80"/>
        <v>58588772.859999999</v>
      </c>
      <c r="AP50" s="13">
        <f t="shared" si="80"/>
        <v>51785786.640000001</v>
      </c>
      <c r="AQ50" s="13">
        <f t="shared" si="80"/>
        <v>64308513.229999997</v>
      </c>
      <c r="AR50" s="13">
        <f t="shared" si="80"/>
        <v>61372249.810000002</v>
      </c>
      <c r="AS50" s="13">
        <f t="shared" si="80"/>
        <v>59491502.38000001</v>
      </c>
      <c r="AT50" s="13">
        <f t="shared" si="80"/>
        <v>16397277.550000001</v>
      </c>
      <c r="AU50" s="13">
        <f t="shared" si="80"/>
        <v>0</v>
      </c>
      <c r="AV50" s="13">
        <f t="shared" si="80"/>
        <v>0</v>
      </c>
      <c r="AW50" s="13">
        <f t="shared" si="80"/>
        <v>0</v>
      </c>
      <c r="AX50" s="13">
        <f t="shared" si="80"/>
        <v>4811000.83</v>
      </c>
      <c r="AY50" s="13">
        <f>SUM(AY36:AY49)</f>
        <v>88419187.75999999</v>
      </c>
      <c r="AZ50" s="13">
        <f>SUM(AZ36:AZ49)</f>
        <v>53600325.134900071</v>
      </c>
      <c r="BA50" s="13">
        <f t="shared" ref="BA50" si="81">SUM(BA36:BA49)</f>
        <v>13620170.115100136</v>
      </c>
      <c r="BB50" s="13">
        <f t="shared" ref="BB50" si="82">SUM(BB36:BB49)</f>
        <v>0</v>
      </c>
      <c r="BC50" s="13">
        <f t="shared" ref="BC50" si="83">SUM(BC36:BC49)</f>
        <v>0</v>
      </c>
      <c r="BD50" s="13">
        <f t="shared" ref="BD50" si="84">SUM(BD36:BD49)</f>
        <v>0</v>
      </c>
      <c r="BE50" s="13">
        <f t="shared" ref="BE50" si="85">SUM(BE36:BE49)</f>
        <v>3140637.560000007</v>
      </c>
      <c r="BF50" s="13">
        <f>SUM(BF36:BF49)</f>
        <v>76562148.810000211</v>
      </c>
      <c r="BG50" s="13">
        <f>SUM(BG36:BG49)</f>
        <v>68889246.610000014</v>
      </c>
      <c r="BH50" s="13">
        <f t="shared" ref="BH50:BK50" si="86">SUM(BH36:BH49)</f>
        <v>19983199.060000002</v>
      </c>
      <c r="BI50" s="13">
        <f t="shared" si="86"/>
        <v>0</v>
      </c>
      <c r="BJ50" s="13">
        <f t="shared" si="86"/>
        <v>0</v>
      </c>
      <c r="BK50" s="13">
        <f t="shared" si="86"/>
        <v>0</v>
      </c>
      <c r="BL50" s="13">
        <f t="shared" ref="BL50" si="87">SUM(BL36:BL49)</f>
        <v>4612486.37</v>
      </c>
      <c r="BM50" s="13">
        <f>SUM(BM36:BM49)</f>
        <v>93484932.040000021</v>
      </c>
      <c r="BN50" s="13">
        <f t="shared" ref="BN50" si="88">SUM(BN36:BN49)</f>
        <v>68704137.950000003</v>
      </c>
      <c r="BO50" s="13">
        <f t="shared" ref="BO50" si="89">SUM(BO36:BO49)</f>
        <v>16095668.720000001</v>
      </c>
      <c r="BP50" s="13">
        <f t="shared" ref="BP50" si="90">SUM(BP36:BP49)</f>
        <v>0</v>
      </c>
      <c r="BQ50" s="13">
        <f t="shared" ref="BQ50" si="91">SUM(BQ36:BQ49)</f>
        <v>0</v>
      </c>
      <c r="BR50" s="13">
        <f t="shared" ref="BR50" si="92">SUM(BR36:BR49)</f>
        <v>0</v>
      </c>
      <c r="BS50" s="13">
        <f t="shared" ref="BS50" si="93">SUM(BS36:BS49)</f>
        <v>3526117.1100000003</v>
      </c>
      <c r="BT50" s="13">
        <f t="shared" ref="BT50" si="94">SUM(BT36:BT49)</f>
        <v>88325923.780000001</v>
      </c>
      <c r="BU50" s="13">
        <f t="shared" ref="BU50" si="95">SUM(BU36:BU49)</f>
        <v>485090648.14999992</v>
      </c>
      <c r="BV50" s="13">
        <f>SUM(BV36:BV49)</f>
        <v>448583136.05000025</v>
      </c>
      <c r="BW50" s="37"/>
      <c r="BX50" s="142"/>
      <c r="BY50" s="64"/>
      <c r="BZ50" s="64"/>
      <c r="CA50" s="64"/>
      <c r="CB50" s="64"/>
    </row>
    <row r="51" spans="1:80" s="7" customFormat="1" ht="12.75" x14ac:dyDescent="0.2">
      <c r="A51" s="233" t="s">
        <v>44</v>
      </c>
      <c r="B51" s="17" t="s">
        <v>17</v>
      </c>
      <c r="C51" s="1" t="s">
        <v>14</v>
      </c>
      <c r="D51" s="2">
        <v>40238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12">
        <v>45560.959999999999</v>
      </c>
      <c r="AH51" s="12">
        <v>42685.53</v>
      </c>
      <c r="AI51" s="12">
        <v>66721.27</v>
      </c>
      <c r="AJ51" s="12">
        <v>66356.37999999999</v>
      </c>
      <c r="AK51" s="12">
        <v>92557.269899999999</v>
      </c>
      <c r="AL51" s="12">
        <v>92377.57</v>
      </c>
      <c r="AM51" s="12">
        <v>103397.18</v>
      </c>
      <c r="AN51" s="12">
        <v>120281.59</v>
      </c>
      <c r="AO51" s="12">
        <v>101608.17</v>
      </c>
      <c r="AP51" s="12">
        <v>82200.229999999981</v>
      </c>
      <c r="AQ51" s="12">
        <v>116071.89</v>
      </c>
      <c r="AR51" s="12">
        <v>115454.11</v>
      </c>
      <c r="AS51" s="12">
        <v>100516.26</v>
      </c>
      <c r="AT51" s="12">
        <v>23890.229999999996</v>
      </c>
      <c r="AU51" s="12">
        <v>0</v>
      </c>
      <c r="AV51" s="12">
        <v>3178.05</v>
      </c>
      <c r="AW51" s="54"/>
      <c r="AX51" s="12">
        <v>657.79</v>
      </c>
      <c r="AY51" s="12">
        <f t="shared" ref="AY51:AY61" si="96">SUM(AS51:AX51)</f>
        <v>128242.32999999999</v>
      </c>
      <c r="AZ51" s="12">
        <v>105182.28</v>
      </c>
      <c r="BA51" s="12">
        <v>22950.889999999996</v>
      </c>
      <c r="BB51" s="12">
        <v>0</v>
      </c>
      <c r="BC51" s="12">
        <v>3178.0499999999997</v>
      </c>
      <c r="BD51" s="54"/>
      <c r="BE51" s="12">
        <v>401.98</v>
      </c>
      <c r="BF51" s="12">
        <f t="shared" ref="BF51:BF61" si="97">SUM(AZ51:BE51)</f>
        <v>131713.20000000001</v>
      </c>
      <c r="BG51" s="12">
        <v>114504</v>
      </c>
      <c r="BH51" s="186">
        <v>27082.52</v>
      </c>
      <c r="BI51" s="187">
        <v>0</v>
      </c>
      <c r="BJ51" s="12">
        <v>6356</v>
      </c>
      <c r="BK51" s="12">
        <v>0</v>
      </c>
      <c r="BL51" s="12">
        <v>616</v>
      </c>
      <c r="BM51" s="12">
        <f>SUM(BG51:BL51)</f>
        <v>148558.51999999999</v>
      </c>
      <c r="BN51" s="12">
        <v>114166</v>
      </c>
      <c r="BO51" s="12">
        <v>24289</v>
      </c>
      <c r="BP51" s="188">
        <v>0</v>
      </c>
      <c r="BQ51" s="12">
        <v>1589</v>
      </c>
      <c r="BR51" s="12">
        <v>0</v>
      </c>
      <c r="BS51" s="12">
        <v>511</v>
      </c>
      <c r="BT51" s="12">
        <f>SUM(BN51:BS51)</f>
        <v>140555</v>
      </c>
      <c r="BU51" s="92">
        <f>AG51+AI51+AK51+AM51+AO51+AQ51+AY51+BM51</f>
        <v>802717.5898999999</v>
      </c>
      <c r="BV51" s="92">
        <f>AH51+AJ51+AL51+AN51+AP51+AR51+BF51+BT51</f>
        <v>791623.60999999987</v>
      </c>
      <c r="BW51" s="10" t="s">
        <v>18</v>
      </c>
      <c r="BX51" s="142"/>
      <c r="BY51" s="64"/>
      <c r="BZ51" s="64"/>
      <c r="CA51" s="64"/>
      <c r="CB51" s="64"/>
    </row>
    <row r="52" spans="1:80" s="7" customFormat="1" ht="12.75" x14ac:dyDescent="0.2">
      <c r="A52" s="233"/>
      <c r="B52" s="17" t="s">
        <v>124</v>
      </c>
      <c r="C52" s="1" t="s">
        <v>14</v>
      </c>
      <c r="D52" s="2">
        <v>40238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12">
        <v>7915403.9300000006</v>
      </c>
      <c r="AH52" s="12">
        <v>7235041.8600000013</v>
      </c>
      <c r="AI52" s="12">
        <v>9099029.099999994</v>
      </c>
      <c r="AJ52" s="12">
        <v>7891625.6399999969</v>
      </c>
      <c r="AK52" s="12">
        <v>8809394.9872000013</v>
      </c>
      <c r="AL52" s="12">
        <v>7233001.8900000043</v>
      </c>
      <c r="AM52" s="12">
        <v>12281559.730000006</v>
      </c>
      <c r="AN52" s="12">
        <v>9322671.120000001</v>
      </c>
      <c r="AO52" s="12">
        <v>10788145.499999998</v>
      </c>
      <c r="AP52" s="12">
        <v>9376428.8400000036</v>
      </c>
      <c r="AQ52" s="12">
        <v>11731094.289999997</v>
      </c>
      <c r="AR52" s="12">
        <v>10047356.370000001</v>
      </c>
      <c r="AS52" s="12">
        <v>7149544.6199999908</v>
      </c>
      <c r="AT52" s="12">
        <v>846266.72999999952</v>
      </c>
      <c r="AU52" s="12">
        <v>1722056.25</v>
      </c>
      <c r="AV52" s="12">
        <v>229792.33999999988</v>
      </c>
      <c r="AW52" s="54"/>
      <c r="AX52" s="12">
        <v>480501.11000000109</v>
      </c>
      <c r="AY52" s="12">
        <f t="shared" si="96"/>
        <v>10428161.049999991</v>
      </c>
      <c r="AZ52" s="12">
        <v>6009366.0499999933</v>
      </c>
      <c r="BA52" s="12">
        <v>767726.34999999928</v>
      </c>
      <c r="BB52" s="12">
        <v>2209392.5900000008</v>
      </c>
      <c r="BC52" s="12">
        <v>159422.99</v>
      </c>
      <c r="BD52" s="54"/>
      <c r="BE52" s="12">
        <v>407776.79000000085</v>
      </c>
      <c r="BF52" s="12">
        <f t="shared" si="97"/>
        <v>9553684.7699999958</v>
      </c>
      <c r="BG52" s="12">
        <v>7523932</v>
      </c>
      <c r="BH52" s="186">
        <v>824736.72000000079</v>
      </c>
      <c r="BI52" s="187">
        <v>1858779.8700000013</v>
      </c>
      <c r="BJ52" s="12">
        <v>211253</v>
      </c>
      <c r="BK52" s="12">
        <v>0</v>
      </c>
      <c r="BL52" s="12">
        <v>449708</v>
      </c>
      <c r="BM52" s="12">
        <f t="shared" ref="BM52:BM62" si="98">SUM(BG52:BL52)</f>
        <v>10868409.590000002</v>
      </c>
      <c r="BN52" s="12">
        <v>6093262</v>
      </c>
      <c r="BO52" s="12">
        <v>782974</v>
      </c>
      <c r="BP52" s="188">
        <v>1286468.0400000003</v>
      </c>
      <c r="BQ52" s="12">
        <v>120503</v>
      </c>
      <c r="BR52" s="12">
        <v>0</v>
      </c>
      <c r="BS52" s="12">
        <v>357611</v>
      </c>
      <c r="BT52" s="12">
        <f t="shared" ref="BT52:BT62" si="99">SUM(BN52:BS52)</f>
        <v>8640818.0399999991</v>
      </c>
      <c r="BU52" s="92">
        <f>AG52+AI52+AK52+AM52+AO52+AQ52+AY52+BM52</f>
        <v>81921198.17719999</v>
      </c>
      <c r="BV52" s="92">
        <f>AH52+AJ52+AL52+AN52+AP52+AR52+BF52+BT52</f>
        <v>69300628.530000001</v>
      </c>
      <c r="BW52" s="10" t="s">
        <v>18</v>
      </c>
      <c r="BX52" s="142"/>
      <c r="BY52" s="64"/>
      <c r="BZ52" s="64"/>
      <c r="CA52" s="64"/>
      <c r="CB52" s="64"/>
    </row>
    <row r="53" spans="1:80" s="7" customFormat="1" ht="12.75" x14ac:dyDescent="0.2">
      <c r="A53" s="233"/>
      <c r="B53" s="17" t="s">
        <v>20</v>
      </c>
      <c r="C53" s="1" t="s">
        <v>14</v>
      </c>
      <c r="D53" s="2">
        <v>40238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12">
        <v>3634386.0200000005</v>
      </c>
      <c r="AH53" s="12">
        <v>3397962.5399999996</v>
      </c>
      <c r="AI53" s="12">
        <v>5062750.3199999956</v>
      </c>
      <c r="AJ53" s="12">
        <v>4999474.8199999956</v>
      </c>
      <c r="AK53" s="12">
        <v>5583387.8864999972</v>
      </c>
      <c r="AL53" s="12">
        <v>5367931.7899999991</v>
      </c>
      <c r="AM53" s="12">
        <v>6266949.9400000013</v>
      </c>
      <c r="AN53" s="12">
        <v>6327272.0900000017</v>
      </c>
      <c r="AO53" s="12">
        <v>5658363.7799999965</v>
      </c>
      <c r="AP53" s="12">
        <v>5127253.9299999978</v>
      </c>
      <c r="AQ53" s="12">
        <v>4981081.1400000025</v>
      </c>
      <c r="AR53" s="12">
        <v>4805346.0600000005</v>
      </c>
      <c r="AS53" s="12">
        <v>2560697.4600000004</v>
      </c>
      <c r="AT53" s="12">
        <v>1383101.9199999997</v>
      </c>
      <c r="AU53" s="12">
        <v>422427.20000000013</v>
      </c>
      <c r="AV53" s="12">
        <v>1302102.3</v>
      </c>
      <c r="AW53" s="54"/>
      <c r="AX53" s="12">
        <v>207059.21999999994</v>
      </c>
      <c r="AY53" s="12">
        <f t="shared" si="96"/>
        <v>5875388.0999999996</v>
      </c>
      <c r="AZ53" s="12">
        <v>2428584.5199999996</v>
      </c>
      <c r="BA53" s="12">
        <v>1345724.1099999996</v>
      </c>
      <c r="BB53" s="12">
        <v>491480.45999999996</v>
      </c>
      <c r="BC53" s="12">
        <v>1125166.1700000011</v>
      </c>
      <c r="BD53" s="54"/>
      <c r="BE53" s="12">
        <v>188180.6999999999</v>
      </c>
      <c r="BF53" s="12">
        <f t="shared" si="97"/>
        <v>5579135.96</v>
      </c>
      <c r="BG53" s="12">
        <v>2584506</v>
      </c>
      <c r="BH53" s="186">
        <v>1549881.5199999996</v>
      </c>
      <c r="BI53" s="187">
        <v>406471.65000000008</v>
      </c>
      <c r="BJ53" s="12">
        <v>1070771</v>
      </c>
      <c r="BK53" s="12">
        <v>0</v>
      </c>
      <c r="BL53" s="12">
        <v>165749</v>
      </c>
      <c r="BM53" s="12">
        <f t="shared" si="98"/>
        <v>5777379.1699999999</v>
      </c>
      <c r="BN53" s="12">
        <v>2951786</v>
      </c>
      <c r="BO53" s="12">
        <v>1491800</v>
      </c>
      <c r="BP53" s="188">
        <v>332580.8000000001</v>
      </c>
      <c r="BQ53" s="12">
        <v>847047</v>
      </c>
      <c r="BR53" s="12">
        <v>0</v>
      </c>
      <c r="BS53" s="12">
        <v>137065</v>
      </c>
      <c r="BT53" s="12">
        <f t="shared" si="99"/>
        <v>5760278.7999999998</v>
      </c>
      <c r="BU53" s="92">
        <f>AG53+AI53+AK53+AM53+AO53+AQ53+AY53+BM53</f>
        <v>42839686.3565</v>
      </c>
      <c r="BV53" s="92">
        <f>AH53+AJ53+AL53+AN53+AP53+AR53+BF53+BT53</f>
        <v>41364655.989999995</v>
      </c>
      <c r="BW53" s="10" t="s">
        <v>18</v>
      </c>
      <c r="BX53" s="142"/>
      <c r="BY53" s="64"/>
      <c r="BZ53" s="64"/>
      <c r="CA53" s="64"/>
      <c r="CB53" s="64"/>
    </row>
    <row r="54" spans="1:80" s="7" customFormat="1" ht="12.75" x14ac:dyDescent="0.2">
      <c r="A54" s="233"/>
      <c r="B54" s="17" t="s">
        <v>21</v>
      </c>
      <c r="C54" s="1" t="s">
        <v>14</v>
      </c>
      <c r="D54" s="2">
        <v>40909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12">
        <v>1693347.12</v>
      </c>
      <c r="AL54" s="12">
        <v>1939035.3400000003</v>
      </c>
      <c r="AM54" s="12">
        <v>2599850.2900000005</v>
      </c>
      <c r="AN54" s="12">
        <v>2514396.4500000011</v>
      </c>
      <c r="AO54" s="12">
        <v>3220735.419999999</v>
      </c>
      <c r="AP54" s="12">
        <v>2999106.8</v>
      </c>
      <c r="AQ54" s="12">
        <v>2991916.3399999985</v>
      </c>
      <c r="AR54" s="12">
        <v>2906380.1799999983</v>
      </c>
      <c r="AS54" s="12">
        <v>2522305.9</v>
      </c>
      <c r="AT54" s="12">
        <v>181021.18000000008</v>
      </c>
      <c r="AU54" s="12">
        <v>1591335.7399999998</v>
      </c>
      <c r="AV54" s="12">
        <v>4764.8700000000017</v>
      </c>
      <c r="AW54" s="54"/>
      <c r="AX54" s="12">
        <v>22280.98</v>
      </c>
      <c r="AY54" s="12">
        <f t="shared" si="96"/>
        <v>4321708.6700000009</v>
      </c>
      <c r="AZ54" s="12">
        <v>2178605.5600000015</v>
      </c>
      <c r="BA54" s="12">
        <v>143920.47</v>
      </c>
      <c r="BB54" s="12">
        <v>1594148.8599999999</v>
      </c>
      <c r="BC54" s="12">
        <v>2570.1999999999998</v>
      </c>
      <c r="BD54" s="54"/>
      <c r="BE54" s="12">
        <v>9566.2800000000007</v>
      </c>
      <c r="BF54" s="12">
        <f t="shared" si="97"/>
        <v>3928811.3700000015</v>
      </c>
      <c r="BG54" s="12">
        <v>4531094</v>
      </c>
      <c r="BH54" s="186">
        <v>206151.31999999998</v>
      </c>
      <c r="BI54" s="187">
        <v>1866945.5800000003</v>
      </c>
      <c r="BJ54" s="12">
        <v>4830</v>
      </c>
      <c r="BK54" s="12">
        <v>0</v>
      </c>
      <c r="BL54" s="12">
        <v>32315</v>
      </c>
      <c r="BM54" s="12">
        <f t="shared" si="98"/>
        <v>6641335.9000000004</v>
      </c>
      <c r="BN54" s="12">
        <v>2625361</v>
      </c>
      <c r="BO54" s="12">
        <v>199169</v>
      </c>
      <c r="BP54" s="188">
        <v>1801440.8199999994</v>
      </c>
      <c r="BQ54" s="12">
        <v>2170</v>
      </c>
      <c r="BR54" s="12">
        <v>0</v>
      </c>
      <c r="BS54" s="12">
        <v>9641</v>
      </c>
      <c r="BT54" s="12">
        <f t="shared" si="99"/>
        <v>4637781.8199999994</v>
      </c>
      <c r="BU54" s="92">
        <f t="shared" ref="BU54:BU62" si="100">AK54+AM54+AO54+AQ54+AY54+BM54</f>
        <v>21468893.740000002</v>
      </c>
      <c r="BV54" s="92">
        <f t="shared" ref="BV54:BV61" si="101">AL54+AN54+AP54+AR54+BF54+BT54</f>
        <v>18925511.960000001</v>
      </c>
      <c r="BW54" s="10" t="s">
        <v>18</v>
      </c>
      <c r="BX54" s="142"/>
      <c r="BY54" s="64"/>
      <c r="BZ54" s="64"/>
      <c r="CA54" s="64"/>
      <c r="CB54" s="64"/>
    </row>
    <row r="55" spans="1:80" s="7" customFormat="1" ht="12.75" x14ac:dyDescent="0.2">
      <c r="A55" s="233"/>
      <c r="B55" s="17" t="s">
        <v>22</v>
      </c>
      <c r="C55" s="1" t="s">
        <v>14</v>
      </c>
      <c r="D55" s="2">
        <v>40909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12">
        <v>3904009.4400000004</v>
      </c>
      <c r="AL55" s="12">
        <v>3916804.0000000009</v>
      </c>
      <c r="AM55" s="12">
        <v>7609103.2400000002</v>
      </c>
      <c r="AN55" s="12">
        <v>7789715.1399999987</v>
      </c>
      <c r="AO55" s="12">
        <v>8710506.4100000001</v>
      </c>
      <c r="AP55" s="12">
        <v>7927508.1900000004</v>
      </c>
      <c r="AQ55" s="12">
        <v>7800201.4100000001</v>
      </c>
      <c r="AR55" s="12">
        <v>7781220.7500000019</v>
      </c>
      <c r="AS55" s="12">
        <v>3415609.1799999997</v>
      </c>
      <c r="AT55" s="12">
        <v>3617525.9200000004</v>
      </c>
      <c r="AU55" s="12">
        <v>4433064.2799999993</v>
      </c>
      <c r="AV55" s="12">
        <v>519.80000000000007</v>
      </c>
      <c r="AW55" s="54"/>
      <c r="AX55" s="12">
        <v>55941.770000000011</v>
      </c>
      <c r="AY55" s="12">
        <f t="shared" si="96"/>
        <v>11522660.949999999</v>
      </c>
      <c r="AZ55" s="12">
        <v>3838873.8100000005</v>
      </c>
      <c r="BA55" s="12">
        <v>3609006.8299999996</v>
      </c>
      <c r="BB55" s="12">
        <v>4238762.16</v>
      </c>
      <c r="BC55" s="12">
        <v>640.05000000000007</v>
      </c>
      <c r="BD55" s="54"/>
      <c r="BE55" s="12">
        <v>12582.590000000002</v>
      </c>
      <c r="BF55" s="12">
        <f t="shared" si="97"/>
        <v>11699865.440000001</v>
      </c>
      <c r="BG55" s="12">
        <v>3979765</v>
      </c>
      <c r="BH55" s="186">
        <v>3636694.81</v>
      </c>
      <c r="BI55" s="187">
        <v>4322509.53</v>
      </c>
      <c r="BJ55" s="12">
        <v>597</v>
      </c>
      <c r="BK55" s="12">
        <v>0</v>
      </c>
      <c r="BL55" s="12">
        <v>70797</v>
      </c>
      <c r="BM55" s="12">
        <f>SUM(BG55:BL55)</f>
        <v>12010363.34</v>
      </c>
      <c r="BN55" s="12">
        <v>1940300</v>
      </c>
      <c r="BO55" s="12">
        <v>3635502</v>
      </c>
      <c r="BP55" s="188">
        <v>4324175.33</v>
      </c>
      <c r="BQ55" s="12">
        <v>582</v>
      </c>
      <c r="BR55" s="12">
        <v>0</v>
      </c>
      <c r="BS55" s="12">
        <v>13577</v>
      </c>
      <c r="BT55" s="12">
        <f t="shared" si="99"/>
        <v>9914136.3300000001</v>
      </c>
      <c r="BU55" s="92">
        <f t="shared" si="100"/>
        <v>51556844.790000007</v>
      </c>
      <c r="BV55" s="92">
        <f t="shared" si="101"/>
        <v>49029249.850000009</v>
      </c>
      <c r="BW55" s="10" t="s">
        <v>18</v>
      </c>
      <c r="BX55" s="142"/>
      <c r="BY55" s="64"/>
      <c r="BZ55" s="64"/>
      <c r="CA55" s="64"/>
      <c r="CB55" s="64"/>
    </row>
    <row r="56" spans="1:80" s="7" customFormat="1" ht="12.75" x14ac:dyDescent="0.2">
      <c r="A56" s="233"/>
      <c r="B56" s="17" t="s">
        <v>23</v>
      </c>
      <c r="C56" s="1" t="s">
        <v>14</v>
      </c>
      <c r="D56" s="2">
        <v>40909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12">
        <v>692061.31</v>
      </c>
      <c r="AL56" s="12">
        <v>654043.9</v>
      </c>
      <c r="AM56" s="12">
        <v>1328630.4600000002</v>
      </c>
      <c r="AN56" s="12">
        <v>1339596.1700000002</v>
      </c>
      <c r="AO56" s="12">
        <v>2350744.1900000004</v>
      </c>
      <c r="AP56" s="12">
        <v>2287857.44</v>
      </c>
      <c r="AQ56" s="12">
        <v>2671843.52</v>
      </c>
      <c r="AR56" s="12">
        <v>2642322.12</v>
      </c>
      <c r="AS56" s="12">
        <v>517446.07999999984</v>
      </c>
      <c r="AT56" s="12">
        <v>408361.99000000005</v>
      </c>
      <c r="AU56" s="12">
        <v>2047737.2199999995</v>
      </c>
      <c r="AV56" s="12">
        <v>426.34</v>
      </c>
      <c r="AW56" s="54"/>
      <c r="AX56" s="12">
        <v>14305.010000000002</v>
      </c>
      <c r="AY56" s="12">
        <f t="shared" si="96"/>
        <v>2988276.6399999987</v>
      </c>
      <c r="AZ56" s="12">
        <v>381874.88999999978</v>
      </c>
      <c r="BA56" s="12">
        <v>406477.01000000013</v>
      </c>
      <c r="BB56" s="12">
        <v>1769585.25</v>
      </c>
      <c r="BC56" s="12">
        <v>273.26</v>
      </c>
      <c r="BD56" s="54"/>
      <c r="BE56" s="12">
        <v>2743.6699999999992</v>
      </c>
      <c r="BF56" s="12">
        <f t="shared" si="97"/>
        <v>2560954.0799999996</v>
      </c>
      <c r="BG56" s="12">
        <v>1134278</v>
      </c>
      <c r="BH56" s="186">
        <v>386617.73999999987</v>
      </c>
      <c r="BI56" s="187">
        <v>2695710.82</v>
      </c>
      <c r="BJ56" s="12">
        <v>330</v>
      </c>
      <c r="BK56" s="12">
        <v>0</v>
      </c>
      <c r="BL56" s="12">
        <v>18192</v>
      </c>
      <c r="BM56" s="12">
        <f t="shared" si="98"/>
        <v>4235128.5599999996</v>
      </c>
      <c r="BN56" s="12">
        <v>670526</v>
      </c>
      <c r="BO56" s="12">
        <v>384683</v>
      </c>
      <c r="BP56" s="188">
        <v>1406362.4999999998</v>
      </c>
      <c r="BQ56" s="12">
        <v>83</v>
      </c>
      <c r="BR56" s="12">
        <v>0</v>
      </c>
      <c r="BS56" s="12">
        <v>2768</v>
      </c>
      <c r="BT56" s="12">
        <f t="shared" si="99"/>
        <v>2464422.5</v>
      </c>
      <c r="BU56" s="92">
        <f t="shared" si="100"/>
        <v>14266684.68</v>
      </c>
      <c r="BV56" s="92">
        <f t="shared" si="101"/>
        <v>11949196.209999999</v>
      </c>
      <c r="BW56" s="10" t="s">
        <v>18</v>
      </c>
      <c r="BX56" s="142"/>
      <c r="BY56" s="64"/>
      <c r="BZ56" s="64"/>
      <c r="CA56" s="64"/>
      <c r="CB56" s="64"/>
    </row>
    <row r="57" spans="1:80" s="7" customFormat="1" ht="12.75" x14ac:dyDescent="0.2">
      <c r="A57" s="233"/>
      <c r="B57" s="17" t="s">
        <v>24</v>
      </c>
      <c r="C57" s="1" t="s">
        <v>14</v>
      </c>
      <c r="D57" s="2">
        <v>40909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12">
        <v>316748.06999999995</v>
      </c>
      <c r="AL57" s="12">
        <v>309629.42</v>
      </c>
      <c r="AM57" s="12">
        <v>515537.53</v>
      </c>
      <c r="AN57" s="12">
        <v>570137.49</v>
      </c>
      <c r="AO57" s="12">
        <v>779399.74</v>
      </c>
      <c r="AP57" s="12">
        <v>670994.40999999968</v>
      </c>
      <c r="AQ57" s="12">
        <v>694614.32999999961</v>
      </c>
      <c r="AR57" s="12">
        <v>594208.73999999987</v>
      </c>
      <c r="AS57" s="12">
        <v>720294.69000000006</v>
      </c>
      <c r="AT57" s="12">
        <v>91546.420000000013</v>
      </c>
      <c r="AU57" s="12">
        <v>2543.62</v>
      </c>
      <c r="AV57" s="12">
        <v>4886.82</v>
      </c>
      <c r="AW57" s="54"/>
      <c r="AX57" s="12">
        <v>145634.63999999998</v>
      </c>
      <c r="AY57" s="12">
        <f t="shared" si="96"/>
        <v>964906.19000000006</v>
      </c>
      <c r="AZ57" s="12">
        <v>382913.44000000012</v>
      </c>
      <c r="BA57" s="12">
        <v>87482.709999999992</v>
      </c>
      <c r="BB57" s="12">
        <v>2609.5100000000002</v>
      </c>
      <c r="BC57" s="12">
        <v>3293.42</v>
      </c>
      <c r="BD57" s="54"/>
      <c r="BE57" s="12">
        <v>77993.37999999999</v>
      </c>
      <c r="BF57" s="12">
        <f t="shared" si="97"/>
        <v>554292.46000000008</v>
      </c>
      <c r="BG57" s="12">
        <v>2525516</v>
      </c>
      <c r="BH57" s="186">
        <v>116878.51</v>
      </c>
      <c r="BI57" s="187">
        <v>8547.94</v>
      </c>
      <c r="BJ57" s="12">
        <v>6518</v>
      </c>
      <c r="BK57" s="12">
        <v>0</v>
      </c>
      <c r="BL57" s="12">
        <v>130691</v>
      </c>
      <c r="BM57" s="12">
        <f>SUM(BG57:BL57)</f>
        <v>2788151.4499999997</v>
      </c>
      <c r="BN57" s="12">
        <v>653251</v>
      </c>
      <c r="BO57" s="12">
        <v>117148</v>
      </c>
      <c r="BP57" s="188">
        <v>3906.31</v>
      </c>
      <c r="BQ57" s="12">
        <v>4672</v>
      </c>
      <c r="BR57" s="12">
        <v>0</v>
      </c>
      <c r="BS57" s="12">
        <v>6515</v>
      </c>
      <c r="BT57" s="12">
        <f t="shared" si="99"/>
        <v>785492.31</v>
      </c>
      <c r="BU57" s="92">
        <f t="shared" si="100"/>
        <v>6059357.3099999987</v>
      </c>
      <c r="BV57" s="92">
        <f t="shared" si="101"/>
        <v>3484754.8299999996</v>
      </c>
      <c r="BW57" s="10" t="s">
        <v>18</v>
      </c>
      <c r="BX57" s="142"/>
      <c r="BY57" s="64"/>
      <c r="BZ57" s="64"/>
      <c r="CA57" s="64"/>
      <c r="CB57" s="64"/>
    </row>
    <row r="58" spans="1:80" s="7" customFormat="1" ht="12.75" x14ac:dyDescent="0.2">
      <c r="A58" s="233"/>
      <c r="B58" s="17" t="s">
        <v>25</v>
      </c>
      <c r="C58" s="1" t="s">
        <v>14</v>
      </c>
      <c r="D58" s="2">
        <v>40909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12">
        <v>344127.92000000004</v>
      </c>
      <c r="AL58" s="12">
        <v>324362.09000000003</v>
      </c>
      <c r="AM58" s="12">
        <v>591007.18000000017</v>
      </c>
      <c r="AN58" s="12">
        <v>721439.96000000031</v>
      </c>
      <c r="AO58" s="12">
        <v>808793.92999999993</v>
      </c>
      <c r="AP58" s="12">
        <v>694343.39000000025</v>
      </c>
      <c r="AQ58" s="12">
        <v>986596.70999999938</v>
      </c>
      <c r="AR58" s="12">
        <v>703728.5499999997</v>
      </c>
      <c r="AS58" s="12">
        <v>1451711.7599999995</v>
      </c>
      <c r="AT58" s="12">
        <v>13238.45</v>
      </c>
      <c r="AU58" s="12">
        <v>0</v>
      </c>
      <c r="AV58" s="12">
        <v>796.11000000000013</v>
      </c>
      <c r="AW58" s="54"/>
      <c r="AX58" s="12">
        <v>6886.85</v>
      </c>
      <c r="AY58" s="12">
        <f t="shared" si="96"/>
        <v>1472633.1699999997</v>
      </c>
      <c r="AZ58" s="12">
        <v>922447.29000000015</v>
      </c>
      <c r="BA58" s="12">
        <v>12139</v>
      </c>
      <c r="BB58" s="12">
        <v>0</v>
      </c>
      <c r="BC58" s="12">
        <v>686.78</v>
      </c>
      <c r="BD58" s="54"/>
      <c r="BE58" s="12">
        <v>6804.3899999999994</v>
      </c>
      <c r="BF58" s="12">
        <f t="shared" si="97"/>
        <v>942077.4600000002</v>
      </c>
      <c r="BG58" s="12">
        <v>2454869</v>
      </c>
      <c r="BH58" s="186">
        <v>14777.52</v>
      </c>
      <c r="BI58" s="187">
        <v>0</v>
      </c>
      <c r="BJ58" s="12">
        <v>806</v>
      </c>
      <c r="BK58" s="12">
        <v>0</v>
      </c>
      <c r="BL58" s="12">
        <v>14604</v>
      </c>
      <c r="BM58" s="12">
        <f t="shared" si="98"/>
        <v>2485056.52</v>
      </c>
      <c r="BN58" s="12">
        <v>964127</v>
      </c>
      <c r="BO58" s="12">
        <v>12953</v>
      </c>
      <c r="BP58" s="188">
        <v>0</v>
      </c>
      <c r="BQ58" s="12">
        <v>849</v>
      </c>
      <c r="BR58" s="12">
        <v>0</v>
      </c>
      <c r="BS58" s="12">
        <v>14414</v>
      </c>
      <c r="BT58" s="12">
        <f t="shared" si="99"/>
        <v>992343</v>
      </c>
      <c r="BU58" s="92">
        <f t="shared" si="100"/>
        <v>6688215.4299999997</v>
      </c>
      <c r="BV58" s="92">
        <f t="shared" si="101"/>
        <v>4378294.45</v>
      </c>
      <c r="BW58" s="10" t="s">
        <v>18</v>
      </c>
      <c r="BX58" s="142"/>
      <c r="BY58" s="64"/>
      <c r="BZ58" s="64"/>
      <c r="CA58" s="64"/>
      <c r="CB58" s="64"/>
    </row>
    <row r="59" spans="1:80" s="7" customFormat="1" ht="12.75" x14ac:dyDescent="0.2">
      <c r="A59" s="233"/>
      <c r="B59" s="17" t="s">
        <v>26</v>
      </c>
      <c r="C59" s="1" t="s">
        <v>14</v>
      </c>
      <c r="D59" s="2">
        <v>40909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12">
        <v>384992.31999999989</v>
      </c>
      <c r="AL59" s="12">
        <v>456862.25</v>
      </c>
      <c r="AM59" s="12">
        <v>581560.36</v>
      </c>
      <c r="AN59" s="12">
        <v>544320.21000000008</v>
      </c>
      <c r="AO59" s="12">
        <v>802840.54999999981</v>
      </c>
      <c r="AP59" s="12">
        <v>890070.53999999992</v>
      </c>
      <c r="AQ59" s="12">
        <v>874077.77999999991</v>
      </c>
      <c r="AR59" s="12">
        <v>631095.27000000014</v>
      </c>
      <c r="AS59" s="12">
        <v>1009591.8099999998</v>
      </c>
      <c r="AT59" s="12">
        <v>21547.579999999991</v>
      </c>
      <c r="AU59" s="12">
        <v>6644.6100000000006</v>
      </c>
      <c r="AV59" s="12">
        <v>1832.92</v>
      </c>
      <c r="AW59" s="54"/>
      <c r="AX59" s="12">
        <v>8934.9500000000007</v>
      </c>
      <c r="AY59" s="12">
        <f t="shared" si="96"/>
        <v>1048551.8699999998</v>
      </c>
      <c r="AZ59" s="12">
        <v>856723.23999999987</v>
      </c>
      <c r="BA59" s="12">
        <v>15315.769999999997</v>
      </c>
      <c r="BB59" s="12">
        <v>1673.35</v>
      </c>
      <c r="BC59" s="12">
        <v>902.33</v>
      </c>
      <c r="BD59" s="54"/>
      <c r="BE59" s="12">
        <v>2706.83</v>
      </c>
      <c r="BF59" s="12">
        <f t="shared" si="97"/>
        <v>877321.51999999979</v>
      </c>
      <c r="BG59" s="12">
        <v>1718317</v>
      </c>
      <c r="BH59" s="186">
        <v>23164.740000000009</v>
      </c>
      <c r="BI59" s="187">
        <v>7147.9299999999976</v>
      </c>
      <c r="BJ59" s="12">
        <v>2214</v>
      </c>
      <c r="BK59" s="12">
        <v>0</v>
      </c>
      <c r="BL59" s="12">
        <v>7557</v>
      </c>
      <c r="BM59" s="12">
        <f>SUM(BG59:BL59)</f>
        <v>1758400.67</v>
      </c>
      <c r="BN59" s="12">
        <v>912982</v>
      </c>
      <c r="BO59" s="12">
        <v>16017</v>
      </c>
      <c r="BP59" s="188">
        <v>1886.3700000000001</v>
      </c>
      <c r="BQ59" s="12">
        <v>870</v>
      </c>
      <c r="BR59" s="12">
        <v>0</v>
      </c>
      <c r="BS59" s="12">
        <v>3262</v>
      </c>
      <c r="BT59" s="12">
        <f t="shared" si="99"/>
        <v>935017.37</v>
      </c>
      <c r="BU59" s="92">
        <f t="shared" si="100"/>
        <v>5450423.5499999989</v>
      </c>
      <c r="BV59" s="92">
        <f t="shared" si="101"/>
        <v>4334687.16</v>
      </c>
      <c r="BW59" s="10" t="s">
        <v>18</v>
      </c>
      <c r="BX59" s="142"/>
      <c r="BY59" s="64"/>
      <c r="BZ59" s="64"/>
      <c r="CA59" s="64"/>
      <c r="CB59" s="64"/>
    </row>
    <row r="60" spans="1:80" s="7" customFormat="1" ht="12.75" x14ac:dyDescent="0.2">
      <c r="A60" s="234"/>
      <c r="B60" s="17" t="s">
        <v>97</v>
      </c>
      <c r="C60" s="1" t="s">
        <v>14</v>
      </c>
      <c r="D60" s="2">
        <v>41944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>
        <v>540</v>
      </c>
      <c r="AQ60" s="12">
        <v>1392202.2299999997</v>
      </c>
      <c r="AR60" s="12">
        <v>1074853.52</v>
      </c>
      <c r="AS60" s="12">
        <v>1103765.1599999999</v>
      </c>
      <c r="AT60" s="12">
        <v>332783.03000000003</v>
      </c>
      <c r="AU60" s="12">
        <v>1309.33</v>
      </c>
      <c r="AV60" s="12">
        <v>52273.460000000028</v>
      </c>
      <c r="AW60" s="54"/>
      <c r="AX60" s="12">
        <v>29201.89000000001</v>
      </c>
      <c r="AY60" s="12">
        <f t="shared" si="96"/>
        <v>1519332.8699999999</v>
      </c>
      <c r="AZ60" s="12">
        <v>1059824.6299999999</v>
      </c>
      <c r="BA60" s="12">
        <v>126561.89000000006</v>
      </c>
      <c r="BB60" s="12">
        <v>1076.77</v>
      </c>
      <c r="BC60" s="12">
        <v>3252.39</v>
      </c>
      <c r="BD60" s="54"/>
      <c r="BE60" s="12">
        <v>23732.860000000015</v>
      </c>
      <c r="BF60" s="12">
        <f t="shared" si="97"/>
        <v>1214448.54</v>
      </c>
      <c r="BG60" s="12">
        <v>1408976</v>
      </c>
      <c r="BH60" s="186">
        <v>352290.80999999976</v>
      </c>
      <c r="BI60" s="187">
        <v>920.75</v>
      </c>
      <c r="BJ60" s="12">
        <v>13621</v>
      </c>
      <c r="BK60" s="12">
        <v>0</v>
      </c>
      <c r="BL60" s="12">
        <v>29747</v>
      </c>
      <c r="BM60" s="12">
        <f t="shared" si="98"/>
        <v>1805555.5599999998</v>
      </c>
      <c r="BN60" s="12">
        <v>1386111</v>
      </c>
      <c r="BO60" s="12">
        <v>136071</v>
      </c>
      <c r="BP60" s="188">
        <v>986.10000000000014</v>
      </c>
      <c r="BQ60" s="12">
        <v>3483</v>
      </c>
      <c r="BR60" s="12">
        <v>0</v>
      </c>
      <c r="BS60" s="12">
        <v>25085</v>
      </c>
      <c r="BT60" s="12">
        <f t="shared" si="99"/>
        <v>1551736.1</v>
      </c>
      <c r="BU60" s="92">
        <f t="shared" si="100"/>
        <v>4717090.6599999992</v>
      </c>
      <c r="BV60" s="92">
        <f t="shared" si="101"/>
        <v>3841578.16</v>
      </c>
      <c r="BW60" s="10" t="s">
        <v>18</v>
      </c>
      <c r="BX60" s="142"/>
      <c r="BY60" s="64"/>
      <c r="BZ60" s="64"/>
      <c r="CA60" s="64"/>
      <c r="CB60" s="64"/>
    </row>
    <row r="61" spans="1:80" s="7" customFormat="1" ht="12.75" x14ac:dyDescent="0.2">
      <c r="A61" s="234"/>
      <c r="B61" s="17" t="s">
        <v>98</v>
      </c>
      <c r="C61" s="1" t="s">
        <v>14</v>
      </c>
      <c r="D61" s="2">
        <v>41944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12">
        <v>1372182.3599999999</v>
      </c>
      <c r="AR61" s="12">
        <v>933341.69000000029</v>
      </c>
      <c r="AS61" s="12">
        <v>1573719.6300000018</v>
      </c>
      <c r="AT61" s="12">
        <v>144893.41000000006</v>
      </c>
      <c r="AU61" s="12">
        <v>78479.039999999994</v>
      </c>
      <c r="AV61" s="12">
        <v>19906.369999999995</v>
      </c>
      <c r="AW61" s="54"/>
      <c r="AX61" s="12">
        <v>22365.03000000001</v>
      </c>
      <c r="AY61" s="12">
        <f t="shared" si="96"/>
        <v>1839363.4800000021</v>
      </c>
      <c r="AZ61" s="12">
        <v>1082699.9900000012</v>
      </c>
      <c r="BA61" s="12">
        <v>104073.94999999997</v>
      </c>
      <c r="BB61" s="12">
        <v>77579.429999999993</v>
      </c>
      <c r="BC61" s="12">
        <v>9312.8599999999988</v>
      </c>
      <c r="BD61" s="54"/>
      <c r="BE61" s="12">
        <v>20146.970000000008</v>
      </c>
      <c r="BF61" s="12">
        <f t="shared" si="97"/>
        <v>1293813.2000000011</v>
      </c>
      <c r="BG61" s="12">
        <v>1771069</v>
      </c>
      <c r="BH61" s="186">
        <v>140844.44999999998</v>
      </c>
      <c r="BI61" s="187">
        <v>76232.189999999973</v>
      </c>
      <c r="BJ61" s="12">
        <v>15295</v>
      </c>
      <c r="BK61" s="12">
        <v>0</v>
      </c>
      <c r="BL61" s="12">
        <v>22382</v>
      </c>
      <c r="BM61" s="12">
        <f>SUM(BG61:BL61)</f>
        <v>2025822.64</v>
      </c>
      <c r="BN61" s="12">
        <v>1667299</v>
      </c>
      <c r="BO61" s="12">
        <v>111293</v>
      </c>
      <c r="BP61" s="188">
        <v>78078.739999999976</v>
      </c>
      <c r="BQ61" s="12">
        <v>7989</v>
      </c>
      <c r="BR61" s="12">
        <v>0</v>
      </c>
      <c r="BS61" s="12">
        <v>17833</v>
      </c>
      <c r="BT61" s="12">
        <f t="shared" si="99"/>
        <v>1882492.74</v>
      </c>
      <c r="BU61" s="92">
        <f t="shared" si="100"/>
        <v>5237368.4800000014</v>
      </c>
      <c r="BV61" s="92">
        <f t="shared" si="101"/>
        <v>4109647.6300000018</v>
      </c>
      <c r="BW61" s="10" t="s">
        <v>18</v>
      </c>
      <c r="BX61" s="142"/>
      <c r="BY61" s="64"/>
      <c r="BZ61" s="64"/>
      <c r="CA61" s="64"/>
      <c r="CB61" s="64"/>
    </row>
    <row r="62" spans="1:80" s="142" customFormat="1" ht="12.75" x14ac:dyDescent="0.2">
      <c r="A62" s="234"/>
      <c r="B62" s="143" t="s">
        <v>141</v>
      </c>
      <c r="C62" s="1" t="s">
        <v>14</v>
      </c>
      <c r="D62" s="2">
        <v>42736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12">
        <v>1650131</v>
      </c>
      <c r="BH62" s="186">
        <v>306180.03999999986</v>
      </c>
      <c r="BI62" s="187">
        <v>47136.239999999991</v>
      </c>
      <c r="BJ62" s="12">
        <v>184817</v>
      </c>
      <c r="BK62" s="12">
        <v>0</v>
      </c>
      <c r="BL62" s="12">
        <v>28906</v>
      </c>
      <c r="BM62" s="12">
        <f t="shared" si="98"/>
        <v>2217170.2799999998</v>
      </c>
      <c r="BN62" s="12">
        <v>1477118</v>
      </c>
      <c r="BO62" s="12">
        <v>268576</v>
      </c>
      <c r="BP62" s="188">
        <v>22290.329999999998</v>
      </c>
      <c r="BQ62" s="12">
        <v>109091</v>
      </c>
      <c r="BR62" s="12">
        <v>0</v>
      </c>
      <c r="BS62" s="12">
        <v>24687</v>
      </c>
      <c r="BT62" s="12">
        <f t="shared" si="99"/>
        <v>1901762.33</v>
      </c>
      <c r="BU62" s="92">
        <f t="shared" si="100"/>
        <v>2217170.2799999998</v>
      </c>
      <c r="BV62" s="92">
        <f>AL62+AN62+AP62+AR62+BF62+BT62</f>
        <v>1901762.33</v>
      </c>
      <c r="BW62" s="10" t="s">
        <v>18</v>
      </c>
      <c r="BY62" s="137"/>
      <c r="BZ62" s="137"/>
      <c r="CA62" s="137"/>
      <c r="CB62" s="137"/>
    </row>
    <row r="63" spans="1:80" s="7" customFormat="1" ht="12.75" x14ac:dyDescent="0.2">
      <c r="A63" s="234"/>
      <c r="B63" s="217" t="s">
        <v>43</v>
      </c>
      <c r="C63" s="218"/>
      <c r="D63" s="218"/>
      <c r="E63" s="15">
        <f>SUM(E51:E62)</f>
        <v>0</v>
      </c>
      <c r="F63" s="15">
        <f t="shared" ref="F63:AH63" si="102">SUM(F51:F62)</f>
        <v>0</v>
      </c>
      <c r="G63" s="15">
        <f t="shared" si="102"/>
        <v>0</v>
      </c>
      <c r="H63" s="15">
        <f t="shared" si="102"/>
        <v>0</v>
      </c>
      <c r="I63" s="15">
        <f t="shared" si="102"/>
        <v>0</v>
      </c>
      <c r="J63" s="15">
        <f t="shared" si="102"/>
        <v>0</v>
      </c>
      <c r="K63" s="15">
        <f t="shared" si="102"/>
        <v>0</v>
      </c>
      <c r="L63" s="15">
        <f t="shared" si="102"/>
        <v>0</v>
      </c>
      <c r="M63" s="15">
        <f t="shared" si="102"/>
        <v>0</v>
      </c>
      <c r="N63" s="15">
        <f t="shared" si="102"/>
        <v>0</v>
      </c>
      <c r="O63" s="15">
        <f t="shared" si="102"/>
        <v>0</v>
      </c>
      <c r="P63" s="15">
        <f t="shared" si="102"/>
        <v>0</v>
      </c>
      <c r="Q63" s="15">
        <f t="shared" si="102"/>
        <v>0</v>
      </c>
      <c r="R63" s="15">
        <f t="shared" si="102"/>
        <v>0</v>
      </c>
      <c r="S63" s="15">
        <f t="shared" si="102"/>
        <v>0</v>
      </c>
      <c r="T63" s="15">
        <f t="shared" si="102"/>
        <v>0</v>
      </c>
      <c r="U63" s="15">
        <f t="shared" si="102"/>
        <v>0</v>
      </c>
      <c r="V63" s="15">
        <f t="shared" si="102"/>
        <v>0</v>
      </c>
      <c r="W63" s="15">
        <f t="shared" si="102"/>
        <v>0</v>
      </c>
      <c r="X63" s="15">
        <f t="shared" si="102"/>
        <v>0</v>
      </c>
      <c r="Y63" s="15">
        <f t="shared" si="102"/>
        <v>0</v>
      </c>
      <c r="Z63" s="15">
        <f t="shared" si="102"/>
        <v>0</v>
      </c>
      <c r="AA63" s="15">
        <f t="shared" si="102"/>
        <v>0</v>
      </c>
      <c r="AB63" s="15">
        <f t="shared" si="102"/>
        <v>0</v>
      </c>
      <c r="AC63" s="15">
        <f t="shared" si="102"/>
        <v>0</v>
      </c>
      <c r="AD63" s="15">
        <f t="shared" si="102"/>
        <v>0</v>
      </c>
      <c r="AE63" s="15">
        <f t="shared" si="102"/>
        <v>0</v>
      </c>
      <c r="AF63" s="15">
        <f t="shared" si="102"/>
        <v>0</v>
      </c>
      <c r="AG63" s="15">
        <f t="shared" si="102"/>
        <v>11595350.91</v>
      </c>
      <c r="AH63" s="15">
        <f t="shared" si="102"/>
        <v>10675689.930000002</v>
      </c>
      <c r="AI63" s="15">
        <f>SUM(AI51:AI62)</f>
        <v>14228500.68999999</v>
      </c>
      <c r="AJ63" s="15">
        <f t="shared" ref="AJ63" si="103">SUM(AJ51:AJ62)</f>
        <v>12957456.839999992</v>
      </c>
      <c r="AK63" s="15">
        <f t="shared" ref="AK63" si="104">SUM(AK51:AK62)</f>
        <v>21820626.323600002</v>
      </c>
      <c r="AL63" s="15">
        <f t="shared" ref="AL63" si="105">SUM(AL51:AL62)</f>
        <v>20294048.250000004</v>
      </c>
      <c r="AM63" s="15">
        <f>SUM(AM51:AM62)</f>
        <v>31877595.910000011</v>
      </c>
      <c r="AN63" s="15">
        <f t="shared" ref="AN63" si="106">SUM(AN51:AN62)</f>
        <v>29249830.220000003</v>
      </c>
      <c r="AO63" s="15">
        <f t="shared" ref="AO63" si="107">SUM(AO51:AO62)</f>
        <v>33221137.689999994</v>
      </c>
      <c r="AP63" s="15">
        <f t="shared" ref="AP63" si="108">SUM(AP51:AP62)</f>
        <v>30056303.770000003</v>
      </c>
      <c r="AQ63" s="15">
        <f t="shared" ref="AQ63" si="109">SUM(AQ51:AQ62)</f>
        <v>35611882</v>
      </c>
      <c r="AR63" s="15">
        <f t="shared" ref="AR63" si="110">SUM(AR51:AR62)</f>
        <v>32235307.359999999</v>
      </c>
      <c r="AS63" s="15">
        <f t="shared" ref="AS63" si="111">SUM(AS51:AS62)</f>
        <v>22125202.54999999</v>
      </c>
      <c r="AT63" s="15">
        <f t="shared" ref="AT63" si="112">SUM(AT51:AT62)</f>
        <v>7064176.8600000003</v>
      </c>
      <c r="AU63" s="15">
        <f t="shared" ref="AU63" si="113">SUM(AU51:AU62)</f>
        <v>10305597.289999995</v>
      </c>
      <c r="AV63" s="15">
        <f t="shared" ref="AV63" si="114">SUM(AV51:AV62)</f>
        <v>1620479.3800000004</v>
      </c>
      <c r="AW63" s="15">
        <f t="shared" ref="AW63" si="115">SUM(AW51:AW62)</f>
        <v>0</v>
      </c>
      <c r="AX63" s="15">
        <f t="shared" ref="AX63" si="116">SUM(AX51:AX62)</f>
        <v>993769.24000000104</v>
      </c>
      <c r="AY63" s="15">
        <f>SUM(AY51:AY62)</f>
        <v>42109225.319999985</v>
      </c>
      <c r="AZ63" s="15">
        <f t="shared" ref="AZ63" si="117">SUM(AZ51:AZ62)</f>
        <v>19247095.699999999</v>
      </c>
      <c r="BA63" s="15">
        <f t="shared" ref="BA63" si="118">SUM(BA51:BA62)</f>
        <v>6641378.9799999977</v>
      </c>
      <c r="BB63" s="15">
        <f t="shared" ref="BB63" si="119">SUM(BB51:BB62)</f>
        <v>10386308.379999999</v>
      </c>
      <c r="BC63" s="15">
        <f t="shared" ref="BC63" si="120">SUM(BC51:BC62)</f>
        <v>1308698.5000000012</v>
      </c>
      <c r="BD63" s="15">
        <f t="shared" ref="BD63" si="121">SUM(BD51:BD62)</f>
        <v>0</v>
      </c>
      <c r="BE63" s="15">
        <f t="shared" ref="BE63" si="122">SUM(BE51:BE62)</f>
        <v>752636.44000000064</v>
      </c>
      <c r="BF63" s="15">
        <f>SUM(BF51:BF62)</f>
        <v>38336118</v>
      </c>
      <c r="BG63" s="15">
        <f t="shared" ref="BG63" si="123">SUM(BG51:BG62)</f>
        <v>31396957</v>
      </c>
      <c r="BH63" s="15">
        <f t="shared" ref="BH63" si="124">SUM(BH51:BH62)</f>
        <v>7585300.7000000002</v>
      </c>
      <c r="BI63" s="15">
        <f t="shared" ref="BI63" si="125">SUM(BI51:BI62)</f>
        <v>11290402.500000002</v>
      </c>
      <c r="BJ63" s="15">
        <f t="shared" ref="BJ63" si="126">SUM(BJ51:BJ62)</f>
        <v>1517408</v>
      </c>
      <c r="BK63" s="15">
        <f t="shared" ref="BK63" si="127">SUM(BK51:BK62)</f>
        <v>0</v>
      </c>
      <c r="BL63" s="15">
        <f t="shared" ref="BL63" si="128">SUM(BL51:BL62)</f>
        <v>971264</v>
      </c>
      <c r="BM63" s="15">
        <f t="shared" ref="BM63" si="129">SUM(BM51:BM62)</f>
        <v>52761332.20000001</v>
      </c>
      <c r="BN63" s="15">
        <f t="shared" ref="BN63" si="130">SUM(BN51:BN62)</f>
        <v>21456289</v>
      </c>
      <c r="BO63" s="15">
        <f t="shared" ref="BO63" si="131">SUM(BO51:BO62)</f>
        <v>7180475</v>
      </c>
      <c r="BP63" s="15">
        <f t="shared" ref="BP63" si="132">SUM(BP51:BP62)</f>
        <v>9258175.3399999999</v>
      </c>
      <c r="BQ63" s="15">
        <f t="shared" ref="BQ63" si="133">SUM(BQ51:BQ62)</f>
        <v>1098928</v>
      </c>
      <c r="BR63" s="15">
        <f t="shared" ref="BR63" si="134">SUM(BR51:BR62)</f>
        <v>0</v>
      </c>
      <c r="BS63" s="15">
        <f t="shared" ref="BS63" si="135">SUM(BS51:BS62)</f>
        <v>612969</v>
      </c>
      <c r="BT63" s="15">
        <f t="shared" ref="BT63" si="136">SUM(BT51:BT62)</f>
        <v>39606836.340000004</v>
      </c>
      <c r="BU63" s="15">
        <f t="shared" ref="BU63" si="137">SUM(BU51:BU62)</f>
        <v>243225651.04359999</v>
      </c>
      <c r="BV63" s="15">
        <f t="shared" ref="BV63" si="138">SUM(BV51:BV62)</f>
        <v>213411590.71000001</v>
      </c>
      <c r="BW63" s="91"/>
      <c r="BX63" s="142"/>
      <c r="BY63" s="64"/>
      <c r="BZ63" s="64"/>
      <c r="CA63" s="64"/>
      <c r="CB63" s="64"/>
    </row>
    <row r="64" spans="1:80" s="7" customFormat="1" ht="12.75" x14ac:dyDescent="0.2">
      <c r="A64" s="239" t="s">
        <v>37</v>
      </c>
      <c r="B64" s="17" t="s">
        <v>33</v>
      </c>
      <c r="C64" s="1" t="s">
        <v>34</v>
      </c>
      <c r="D64" s="2">
        <v>41518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12">
        <v>945203.71</v>
      </c>
      <c r="AN64" s="12">
        <v>945371.55</v>
      </c>
      <c r="AO64" s="84">
        <v>2930331</v>
      </c>
      <c r="AP64" s="81">
        <v>2930331</v>
      </c>
      <c r="AQ64" s="103">
        <v>3364596</v>
      </c>
      <c r="AR64" s="103">
        <v>2840004</v>
      </c>
      <c r="AS64" s="103">
        <v>3315667.48</v>
      </c>
      <c r="AT64" s="103">
        <v>499007.06</v>
      </c>
      <c r="AU64" s="54"/>
      <c r="AV64" s="103">
        <v>0</v>
      </c>
      <c r="AW64" s="54"/>
      <c r="AX64" s="54"/>
      <c r="AY64" s="12">
        <f>SUM(AS64:AX64)</f>
        <v>3814674.54</v>
      </c>
      <c r="AZ64" s="54"/>
      <c r="BA64" s="54"/>
      <c r="BB64" s="54"/>
      <c r="BC64" s="54"/>
      <c r="BD64" s="54"/>
      <c r="BE64" s="54"/>
      <c r="BF64" s="12">
        <v>3799497.93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4156685.13</v>
      </c>
      <c r="BU64" s="12">
        <f>E64+G64+I64+K64+M64+O64+Q64+S64+U64+W64+Y64+AA64+AC64+AE64+AG64+AI64+AK64+AM64+AO64+AQ64+AY64+BM64</f>
        <v>11054805.25</v>
      </c>
      <c r="BV64" s="12">
        <f>F64+H64+J64+L64+N64+P64+R64+T64+V64+X64+Z64+AB64+AD64+AF64+AH64+AJ64+AL64+AN64+AP64+AR64+BF64+BT64</f>
        <v>14671889.609999999</v>
      </c>
      <c r="BW64" s="10" t="s">
        <v>35</v>
      </c>
      <c r="BY64" s="64"/>
      <c r="BZ64" s="64"/>
      <c r="CA64" s="64"/>
      <c r="CB64" s="64"/>
    </row>
    <row r="65" spans="1:80" s="7" customFormat="1" ht="12.75" x14ac:dyDescent="0.2">
      <c r="A65" s="240"/>
      <c r="B65" s="224" t="s">
        <v>45</v>
      </c>
      <c r="C65" s="225"/>
      <c r="D65" s="225"/>
      <c r="E65" s="13">
        <f>SUM(E64)</f>
        <v>0</v>
      </c>
      <c r="F65" s="13">
        <f t="shared" ref="F65:AL65" si="139">SUM(F64)</f>
        <v>0</v>
      </c>
      <c r="G65" s="13">
        <f t="shared" si="139"/>
        <v>0</v>
      </c>
      <c r="H65" s="13">
        <f t="shared" si="139"/>
        <v>0</v>
      </c>
      <c r="I65" s="13">
        <f t="shared" si="139"/>
        <v>0</v>
      </c>
      <c r="J65" s="13">
        <f t="shared" si="139"/>
        <v>0</v>
      </c>
      <c r="K65" s="13">
        <f t="shared" si="139"/>
        <v>0</v>
      </c>
      <c r="L65" s="13">
        <f t="shared" si="139"/>
        <v>0</v>
      </c>
      <c r="M65" s="13">
        <f t="shared" si="139"/>
        <v>0</v>
      </c>
      <c r="N65" s="13">
        <f t="shared" si="139"/>
        <v>0</v>
      </c>
      <c r="O65" s="13">
        <f t="shared" si="139"/>
        <v>0</v>
      </c>
      <c r="P65" s="13">
        <f t="shared" si="139"/>
        <v>0</v>
      </c>
      <c r="Q65" s="13">
        <f t="shared" si="139"/>
        <v>0</v>
      </c>
      <c r="R65" s="13">
        <f t="shared" si="139"/>
        <v>0</v>
      </c>
      <c r="S65" s="13">
        <f t="shared" si="139"/>
        <v>0</v>
      </c>
      <c r="T65" s="13">
        <f t="shared" si="139"/>
        <v>0</v>
      </c>
      <c r="U65" s="13">
        <f t="shared" si="139"/>
        <v>0</v>
      </c>
      <c r="V65" s="13">
        <f t="shared" si="139"/>
        <v>0</v>
      </c>
      <c r="W65" s="13">
        <f t="shared" si="139"/>
        <v>0</v>
      </c>
      <c r="X65" s="13">
        <f t="shared" si="139"/>
        <v>0</v>
      </c>
      <c r="Y65" s="13">
        <f t="shared" si="139"/>
        <v>0</v>
      </c>
      <c r="Z65" s="13">
        <f t="shared" si="139"/>
        <v>0</v>
      </c>
      <c r="AA65" s="13">
        <f t="shared" si="139"/>
        <v>0</v>
      </c>
      <c r="AB65" s="13">
        <f t="shared" si="139"/>
        <v>0</v>
      </c>
      <c r="AC65" s="13">
        <f t="shared" si="139"/>
        <v>0</v>
      </c>
      <c r="AD65" s="13">
        <f t="shared" si="139"/>
        <v>0</v>
      </c>
      <c r="AE65" s="13">
        <f t="shared" si="139"/>
        <v>0</v>
      </c>
      <c r="AF65" s="13">
        <f t="shared" si="139"/>
        <v>0</v>
      </c>
      <c r="AG65" s="13">
        <f t="shared" si="139"/>
        <v>0</v>
      </c>
      <c r="AH65" s="13">
        <f t="shared" si="139"/>
        <v>0</v>
      </c>
      <c r="AI65" s="13">
        <f t="shared" si="139"/>
        <v>0</v>
      </c>
      <c r="AJ65" s="13">
        <f t="shared" si="139"/>
        <v>0</v>
      </c>
      <c r="AK65" s="13">
        <f t="shared" si="139"/>
        <v>0</v>
      </c>
      <c r="AL65" s="13">
        <f t="shared" si="139"/>
        <v>0</v>
      </c>
      <c r="AM65" s="13">
        <f>SUM(AM64)</f>
        <v>945203.71</v>
      </c>
      <c r="AN65" s="13">
        <f>SUM(AN64)</f>
        <v>945371.55</v>
      </c>
      <c r="AO65" s="13">
        <f t="shared" ref="AO65:BE65" si="140">SUM(AO64)</f>
        <v>2930331</v>
      </c>
      <c r="AP65" s="13">
        <f t="shared" si="140"/>
        <v>2930331</v>
      </c>
      <c r="AQ65" s="13">
        <f t="shared" si="140"/>
        <v>3364596</v>
      </c>
      <c r="AR65" s="13">
        <f t="shared" si="140"/>
        <v>2840004</v>
      </c>
      <c r="AS65" s="13">
        <f t="shared" si="140"/>
        <v>3315667.48</v>
      </c>
      <c r="AT65" s="13">
        <f t="shared" si="140"/>
        <v>499007.06</v>
      </c>
      <c r="AU65" s="13"/>
      <c r="AV65" s="13">
        <f t="shared" si="140"/>
        <v>0</v>
      </c>
      <c r="AW65" s="13"/>
      <c r="AX65" s="13">
        <f t="shared" si="140"/>
        <v>0</v>
      </c>
      <c r="AY65" s="13">
        <f>SUM(AY64)</f>
        <v>3814674.54</v>
      </c>
      <c r="AZ65" s="13">
        <f t="shared" si="140"/>
        <v>0</v>
      </c>
      <c r="BA65" s="13">
        <f t="shared" si="140"/>
        <v>0</v>
      </c>
      <c r="BB65" s="13"/>
      <c r="BC65" s="13">
        <f t="shared" si="140"/>
        <v>0</v>
      </c>
      <c r="BD65" s="13"/>
      <c r="BE65" s="13">
        <f t="shared" si="140"/>
        <v>0</v>
      </c>
      <c r="BF65" s="13">
        <f>SUM(BF64)</f>
        <v>3799497.93</v>
      </c>
      <c r="BG65" s="13">
        <f>BG64</f>
        <v>0</v>
      </c>
      <c r="BH65" s="13">
        <f t="shared" ref="BH65:BL65" si="141">BH64</f>
        <v>0</v>
      </c>
      <c r="BI65" s="13">
        <f t="shared" si="141"/>
        <v>0</v>
      </c>
      <c r="BJ65" s="13">
        <f t="shared" si="141"/>
        <v>0</v>
      </c>
      <c r="BK65" s="13">
        <f t="shared" si="141"/>
        <v>0</v>
      </c>
      <c r="BL65" s="13">
        <f t="shared" si="141"/>
        <v>0</v>
      </c>
      <c r="BM65" s="13">
        <f>SUM(BM64)</f>
        <v>0</v>
      </c>
      <c r="BN65" s="13">
        <f>BN64</f>
        <v>0</v>
      </c>
      <c r="BO65" s="13">
        <f t="shared" ref="BO65:BS65" si="142">BO64</f>
        <v>0</v>
      </c>
      <c r="BP65" s="13">
        <f t="shared" si="142"/>
        <v>0</v>
      </c>
      <c r="BQ65" s="13">
        <f t="shared" si="142"/>
        <v>0</v>
      </c>
      <c r="BR65" s="13">
        <f t="shared" si="142"/>
        <v>0</v>
      </c>
      <c r="BS65" s="13">
        <f t="shared" si="142"/>
        <v>0</v>
      </c>
      <c r="BT65" s="13">
        <f>SUM(BT64)</f>
        <v>4156685.13</v>
      </c>
      <c r="BU65" s="13">
        <f>SUM(BU64)</f>
        <v>11054805.25</v>
      </c>
      <c r="BV65" s="13">
        <f>SUM(BV64)</f>
        <v>14671889.609999999</v>
      </c>
      <c r="BW65" s="3" t="s">
        <v>149</v>
      </c>
      <c r="BY65" s="64"/>
      <c r="BZ65" s="64"/>
      <c r="CA65" s="64"/>
      <c r="CB65" s="64"/>
    </row>
    <row r="66" spans="1:80" s="7" customFormat="1" ht="12.75" x14ac:dyDescent="0.2">
      <c r="A66" s="244" t="s">
        <v>95</v>
      </c>
      <c r="B66" s="17" t="s">
        <v>101</v>
      </c>
      <c r="C66" s="1" t="s">
        <v>100</v>
      </c>
      <c r="D66" s="20">
        <v>42005</v>
      </c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7">
        <v>4124055.92</v>
      </c>
      <c r="AR66" s="97">
        <v>408643.84000000003</v>
      </c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7">
        <f>AQ66+AY66+BM66</f>
        <v>4124055.92</v>
      </c>
      <c r="BV66" s="97">
        <f>AR66+BF66+BT66</f>
        <v>408643.84000000003</v>
      </c>
      <c r="BW66" s="90" t="s">
        <v>96</v>
      </c>
      <c r="BY66" s="64"/>
      <c r="BZ66" s="64"/>
      <c r="CA66" s="64"/>
      <c r="CB66" s="64"/>
    </row>
    <row r="67" spans="1:80" s="7" customFormat="1" ht="12.75" x14ac:dyDescent="0.2">
      <c r="A67" s="245"/>
      <c r="B67" s="17" t="s">
        <v>116</v>
      </c>
      <c r="C67" s="1" t="s">
        <v>100</v>
      </c>
      <c r="D67" s="20">
        <v>42005</v>
      </c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172">
        <v>24682.18</v>
      </c>
      <c r="AT67" s="172">
        <v>128520.42</v>
      </c>
      <c r="AU67" s="54"/>
      <c r="AV67" s="172">
        <v>100970.29</v>
      </c>
      <c r="AW67" s="96"/>
      <c r="AX67" s="172">
        <v>40503.120000000003</v>
      </c>
      <c r="AY67" s="12">
        <f>SUM(AS67:AX67)</f>
        <v>294676.01</v>
      </c>
      <c r="AZ67" s="172">
        <v>0</v>
      </c>
      <c r="BA67" s="172">
        <v>101304.14</v>
      </c>
      <c r="BB67" s="54"/>
      <c r="BC67" s="172">
        <v>100398.9</v>
      </c>
      <c r="BD67" s="96"/>
      <c r="BE67" s="172">
        <v>38284.65</v>
      </c>
      <c r="BF67" s="12">
        <f>SUM(AZ67:BE67)</f>
        <v>239987.68999999997</v>
      </c>
      <c r="BG67" s="97">
        <v>0</v>
      </c>
      <c r="BH67" s="97">
        <v>144486.85</v>
      </c>
      <c r="BI67" s="97">
        <v>0</v>
      </c>
      <c r="BJ67" s="97">
        <v>149032.54999999999</v>
      </c>
      <c r="BK67" s="97">
        <v>0</v>
      </c>
      <c r="BL67" s="97">
        <v>1181036.52</v>
      </c>
      <c r="BM67" s="12">
        <f>SUM(BG67:BL67)</f>
        <v>1474555.92</v>
      </c>
      <c r="BN67" s="97">
        <v>0</v>
      </c>
      <c r="BO67" s="97">
        <v>115121.12</v>
      </c>
      <c r="BP67" s="97">
        <v>0</v>
      </c>
      <c r="BQ67" s="97">
        <v>67351.5</v>
      </c>
      <c r="BR67" s="97">
        <v>0</v>
      </c>
      <c r="BS67" s="97">
        <v>15781.95</v>
      </c>
      <c r="BT67" s="12">
        <f>SUM(BN67:BS67)</f>
        <v>198254.57</v>
      </c>
      <c r="BU67" s="97">
        <f>AQ67+AY67+BM67</f>
        <v>1769231.93</v>
      </c>
      <c r="BV67" s="97">
        <f>AR67+BF67+BT67</f>
        <v>438242.26</v>
      </c>
      <c r="BW67" s="139" t="s">
        <v>96</v>
      </c>
      <c r="BY67" s="64"/>
      <c r="BZ67" s="64"/>
      <c r="CA67" s="64"/>
      <c r="CB67" s="64"/>
    </row>
    <row r="68" spans="1:80" s="7" customFormat="1" ht="12.75" x14ac:dyDescent="0.2">
      <c r="A68" s="245"/>
      <c r="B68" s="17" t="s">
        <v>102</v>
      </c>
      <c r="C68" s="1" t="s">
        <v>100</v>
      </c>
      <c r="D68" s="20">
        <v>42005</v>
      </c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172">
        <v>960184.46</v>
      </c>
      <c r="AT68" s="172">
        <v>31949.42</v>
      </c>
      <c r="AU68" s="54"/>
      <c r="AV68" s="172">
        <v>169967.12</v>
      </c>
      <c r="AW68" s="96"/>
      <c r="AX68" s="172">
        <v>89473.36</v>
      </c>
      <c r="AY68" s="12">
        <f>SUM(AS68:AX68)</f>
        <v>1251574.3600000001</v>
      </c>
      <c r="AZ68" s="172">
        <v>0</v>
      </c>
      <c r="BA68" s="172">
        <v>38023.269999999997</v>
      </c>
      <c r="BB68" s="54"/>
      <c r="BC68" s="172">
        <v>116123.86</v>
      </c>
      <c r="BD68" s="96"/>
      <c r="BE68" s="172">
        <v>86372.03</v>
      </c>
      <c r="BF68" s="12">
        <f>SUM(AZ68:BE68)</f>
        <v>240519.16</v>
      </c>
      <c r="BG68" s="97">
        <v>0</v>
      </c>
      <c r="BH68" s="97">
        <v>67415.44</v>
      </c>
      <c r="BI68" s="97">
        <v>0</v>
      </c>
      <c r="BJ68" s="97">
        <v>221577.08</v>
      </c>
      <c r="BK68" s="97">
        <v>0</v>
      </c>
      <c r="BL68" s="97">
        <v>1484600.71</v>
      </c>
      <c r="BM68" s="12">
        <f t="shared" ref="BM68:BM70" si="143">SUM(BG68:BL68)</f>
        <v>1773593.23</v>
      </c>
      <c r="BN68" s="97">
        <v>0</v>
      </c>
      <c r="BO68" s="97">
        <v>57811.89</v>
      </c>
      <c r="BP68" s="97">
        <v>0</v>
      </c>
      <c r="BQ68" s="97">
        <v>176868.89</v>
      </c>
      <c r="BR68" s="97">
        <v>0</v>
      </c>
      <c r="BS68" s="97">
        <v>115053.64</v>
      </c>
      <c r="BT68" s="12">
        <f t="shared" ref="BT68:BT70" si="144">SUM(BN68:BS68)</f>
        <v>349734.42000000004</v>
      </c>
      <c r="BU68" s="97">
        <f>AQ68+AY68+BM68</f>
        <v>3025167.59</v>
      </c>
      <c r="BV68" s="97">
        <f>AR68+BF68+BT68</f>
        <v>590253.58000000007</v>
      </c>
      <c r="BW68" s="139" t="s">
        <v>96</v>
      </c>
      <c r="BY68" s="64"/>
      <c r="BZ68" s="64"/>
      <c r="CA68" s="64"/>
      <c r="CB68" s="64"/>
    </row>
    <row r="69" spans="1:80" s="7" customFormat="1" ht="12.75" x14ac:dyDescent="0.2">
      <c r="A69" s="245"/>
      <c r="B69" s="17" t="s">
        <v>117</v>
      </c>
      <c r="C69" s="1" t="s">
        <v>100</v>
      </c>
      <c r="D69" s="20">
        <v>42005</v>
      </c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172">
        <v>211353.56</v>
      </c>
      <c r="AT69" s="172">
        <v>52105.5</v>
      </c>
      <c r="AU69" s="54"/>
      <c r="AV69" s="172">
        <v>200466.7</v>
      </c>
      <c r="AW69" s="96"/>
      <c r="AX69" s="172">
        <v>50051.45</v>
      </c>
      <c r="AY69" s="12">
        <f>SUM(AS69:AX69)</f>
        <v>513977.21</v>
      </c>
      <c r="AZ69" s="172">
        <v>0</v>
      </c>
      <c r="BA69" s="172">
        <v>57407.21</v>
      </c>
      <c r="BB69" s="54"/>
      <c r="BC69" s="172">
        <v>137906.41</v>
      </c>
      <c r="BD69" s="96"/>
      <c r="BE69" s="172">
        <v>48926.3</v>
      </c>
      <c r="BF69" s="12">
        <f>SUM(AZ69:BE69)</f>
        <v>244239.91999999998</v>
      </c>
      <c r="BG69" s="97">
        <v>0</v>
      </c>
      <c r="BH69" s="97">
        <v>52944.81</v>
      </c>
      <c r="BI69" s="97">
        <v>0</v>
      </c>
      <c r="BJ69" s="97">
        <v>155232.17000000001</v>
      </c>
      <c r="BK69" s="97">
        <v>0</v>
      </c>
      <c r="BL69" s="97">
        <v>294857.38</v>
      </c>
      <c r="BM69" s="12">
        <f t="shared" si="143"/>
        <v>503034.36</v>
      </c>
      <c r="BN69" s="97">
        <v>0</v>
      </c>
      <c r="BO69" s="97">
        <v>66961.350000000006</v>
      </c>
      <c r="BP69" s="97">
        <v>0</v>
      </c>
      <c r="BQ69" s="97">
        <v>139602.39000000001</v>
      </c>
      <c r="BR69" s="97">
        <v>0</v>
      </c>
      <c r="BS69" s="97">
        <v>28295.68</v>
      </c>
      <c r="BT69" s="12">
        <f t="shared" si="144"/>
        <v>234859.42</v>
      </c>
      <c r="BU69" s="97">
        <f>AQ69+AY69+BM69</f>
        <v>1017011.5700000001</v>
      </c>
      <c r="BV69" s="97">
        <f>AR69+BF69+BT69</f>
        <v>479099.33999999997</v>
      </c>
      <c r="BW69" s="139" t="s">
        <v>96</v>
      </c>
      <c r="BY69" s="64"/>
      <c r="BZ69" s="64"/>
      <c r="CA69" s="64"/>
      <c r="CB69" s="64"/>
    </row>
    <row r="70" spans="1:80" s="142" customFormat="1" ht="12.75" x14ac:dyDescent="0.2">
      <c r="A70" s="245"/>
      <c r="B70" s="143" t="s">
        <v>148</v>
      </c>
      <c r="C70" s="1" t="s">
        <v>100</v>
      </c>
      <c r="D70" s="20">
        <v>42036</v>
      </c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172">
        <v>0</v>
      </c>
      <c r="AT70" s="172">
        <v>0</v>
      </c>
      <c r="AU70" s="180"/>
      <c r="AV70" s="172">
        <v>0</v>
      </c>
      <c r="AW70" s="96"/>
      <c r="AX70" s="172">
        <v>0</v>
      </c>
      <c r="AY70" s="97">
        <v>0</v>
      </c>
      <c r="AZ70" s="172">
        <v>0</v>
      </c>
      <c r="BA70" s="172">
        <v>0</v>
      </c>
      <c r="BB70" s="180"/>
      <c r="BC70" s="172">
        <v>0</v>
      </c>
      <c r="BD70" s="96"/>
      <c r="BE70" s="172">
        <v>0</v>
      </c>
      <c r="BF70" s="97">
        <v>0</v>
      </c>
      <c r="BG70" s="97">
        <v>0</v>
      </c>
      <c r="BH70" s="97">
        <v>1339.23</v>
      </c>
      <c r="BI70" s="97">
        <v>0</v>
      </c>
      <c r="BJ70" s="97">
        <v>0</v>
      </c>
      <c r="BK70" s="97">
        <v>0</v>
      </c>
      <c r="BL70" s="97">
        <v>119925.97</v>
      </c>
      <c r="BM70" s="12">
        <f t="shared" si="143"/>
        <v>121265.2</v>
      </c>
      <c r="BN70" s="97">
        <v>0</v>
      </c>
      <c r="BO70" s="97">
        <v>0</v>
      </c>
      <c r="BP70" s="97">
        <v>0</v>
      </c>
      <c r="BQ70" s="97">
        <v>3947.9</v>
      </c>
      <c r="BR70" s="97">
        <v>0</v>
      </c>
      <c r="BS70" s="97">
        <v>593.96</v>
      </c>
      <c r="BT70" s="12">
        <f t="shared" si="144"/>
        <v>4541.8600000000006</v>
      </c>
      <c r="BU70" s="97">
        <f>AQ70+AY70+BM70</f>
        <v>121265.2</v>
      </c>
      <c r="BV70" s="97">
        <f>AR70+BF70+BT70</f>
        <v>4541.8600000000006</v>
      </c>
      <c r="BW70" s="139" t="s">
        <v>96</v>
      </c>
      <c r="BY70" s="137"/>
      <c r="BZ70" s="137"/>
      <c r="CA70" s="137"/>
      <c r="CB70" s="137"/>
    </row>
    <row r="71" spans="1:80" s="7" customFormat="1" ht="12.75" x14ac:dyDescent="0.2">
      <c r="A71" s="246"/>
      <c r="B71" s="247" t="s">
        <v>99</v>
      </c>
      <c r="C71" s="247"/>
      <c r="D71" s="217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>
        <f>SUM(AQ66)</f>
        <v>4124055.92</v>
      </c>
      <c r="AR71" s="61">
        <f>SUM(AR66)</f>
        <v>408643.84000000003</v>
      </c>
      <c r="AS71" s="61">
        <f>SUM(AS66:AS70)</f>
        <v>1196220.2</v>
      </c>
      <c r="AT71" s="61">
        <f t="shared" ref="AT71:BT71" si="145">SUM(AT66:AT70)</f>
        <v>212575.34</v>
      </c>
      <c r="AU71" s="61">
        <f t="shared" si="145"/>
        <v>0</v>
      </c>
      <c r="AV71" s="61">
        <f t="shared" si="145"/>
        <v>471404.11</v>
      </c>
      <c r="AW71" s="61">
        <f t="shared" si="145"/>
        <v>0</v>
      </c>
      <c r="AX71" s="61">
        <f t="shared" si="145"/>
        <v>180027.93</v>
      </c>
      <c r="AY71" s="61">
        <f>SUM(AY66:AY70)</f>
        <v>2060227.58</v>
      </c>
      <c r="AZ71" s="61">
        <f t="shared" si="145"/>
        <v>0</v>
      </c>
      <c r="BA71" s="61">
        <f t="shared" si="145"/>
        <v>196734.62</v>
      </c>
      <c r="BB71" s="61">
        <f t="shared" si="145"/>
        <v>0</v>
      </c>
      <c r="BC71" s="61">
        <f t="shared" si="145"/>
        <v>354429.17000000004</v>
      </c>
      <c r="BD71" s="61">
        <f t="shared" si="145"/>
        <v>0</v>
      </c>
      <c r="BE71" s="61">
        <f t="shared" si="145"/>
        <v>173582.97999999998</v>
      </c>
      <c r="BF71" s="61">
        <f>SUM(BF66:BF70)</f>
        <v>724746.77</v>
      </c>
      <c r="BG71" s="61">
        <f t="shared" si="145"/>
        <v>0</v>
      </c>
      <c r="BH71" s="61">
        <f t="shared" si="145"/>
        <v>266186.32999999996</v>
      </c>
      <c r="BI71" s="61">
        <f t="shared" si="145"/>
        <v>0</v>
      </c>
      <c r="BJ71" s="61">
        <f t="shared" si="145"/>
        <v>525841.80000000005</v>
      </c>
      <c r="BK71" s="61">
        <f t="shared" si="145"/>
        <v>0</v>
      </c>
      <c r="BL71" s="61">
        <f t="shared" si="145"/>
        <v>3080420.58</v>
      </c>
      <c r="BM71" s="61">
        <f t="shared" si="145"/>
        <v>3872448.71</v>
      </c>
      <c r="BN71" s="61">
        <f t="shared" si="145"/>
        <v>0</v>
      </c>
      <c r="BO71" s="61">
        <f t="shared" si="145"/>
        <v>239894.36000000002</v>
      </c>
      <c r="BP71" s="61">
        <f t="shared" si="145"/>
        <v>0</v>
      </c>
      <c r="BQ71" s="61">
        <f t="shared" si="145"/>
        <v>387770.68000000005</v>
      </c>
      <c r="BR71" s="61">
        <f t="shared" si="145"/>
        <v>0</v>
      </c>
      <c r="BS71" s="61">
        <f t="shared" si="145"/>
        <v>159725.22999999998</v>
      </c>
      <c r="BT71" s="61">
        <f t="shared" si="145"/>
        <v>787390.27</v>
      </c>
      <c r="BU71" s="61">
        <f>SUM(BU66:BU70)</f>
        <v>10056732.209999999</v>
      </c>
      <c r="BV71" s="61">
        <f>SUM(BV66:BV70)</f>
        <v>1920780.8800000001</v>
      </c>
      <c r="BW71" s="95"/>
      <c r="BY71" s="137"/>
      <c r="BZ71" s="137"/>
    </row>
    <row r="72" spans="1:80" s="11" customFormat="1" ht="15" customHeight="1" x14ac:dyDescent="0.25">
      <c r="A72" s="229" t="s">
        <v>126</v>
      </c>
      <c r="B72" s="230"/>
      <c r="C72" s="230"/>
      <c r="D72" s="231"/>
      <c r="E72" s="26">
        <f>E11+E24+E35+E50+E63+E65+E71</f>
        <v>268410</v>
      </c>
      <c r="F72" s="26">
        <f>F11+F24+F35+F50+F63+F65+F71</f>
        <v>268410</v>
      </c>
      <c r="G72" s="26">
        <f t="shared" ref="G72:S72" si="146">G11+G24+G35+G50+G63+G65+G71</f>
        <v>2470181.7799999998</v>
      </c>
      <c r="H72" s="26">
        <f t="shared" si="146"/>
        <v>2214215.56</v>
      </c>
      <c r="I72" s="26">
        <f t="shared" si="146"/>
        <v>3519212.05</v>
      </c>
      <c r="J72" s="26">
        <f t="shared" si="146"/>
        <v>3511912.83</v>
      </c>
      <c r="K72" s="26">
        <f t="shared" si="146"/>
        <v>5066229.42</v>
      </c>
      <c r="L72" s="26">
        <f t="shared" si="146"/>
        <v>4731586.53</v>
      </c>
      <c r="M72" s="26">
        <f t="shared" si="146"/>
        <v>7752867.96</v>
      </c>
      <c r="N72" s="26">
        <f t="shared" si="146"/>
        <v>6276712.0999999996</v>
      </c>
      <c r="O72" s="26">
        <f t="shared" si="146"/>
        <v>9707824.8599999994</v>
      </c>
      <c r="P72" s="26">
        <f t="shared" si="146"/>
        <v>7952960.5700000003</v>
      </c>
      <c r="Q72" s="26">
        <f t="shared" si="146"/>
        <v>10032037.59</v>
      </c>
      <c r="R72" s="26">
        <f t="shared" si="146"/>
        <v>10649416.25</v>
      </c>
      <c r="S72" s="26">
        <f t="shared" si="146"/>
        <v>20411828.27</v>
      </c>
      <c r="T72" s="26">
        <f t="shared" ref="T72" si="147">T11+T24+T35+T50+T63+T65+T71</f>
        <v>14194776.600000001</v>
      </c>
      <c r="U72" s="26">
        <f t="shared" ref="U72" si="148">U11+U24+U35+U50+U63+U65+U71</f>
        <v>29538670.359999999</v>
      </c>
      <c r="V72" s="26">
        <f t="shared" ref="V72" si="149">V11+V24+V35+V50+V63+V65+V71</f>
        <v>25676951.75</v>
      </c>
      <c r="W72" s="26">
        <f t="shared" ref="W72" si="150">W11+W24+W35+W50+W63+W65+W71</f>
        <v>32499813.77</v>
      </c>
      <c r="X72" s="26">
        <f t="shared" ref="X72" si="151">X11+X24+X35+X50+X63+X65+X71</f>
        <v>27302175.109999999</v>
      </c>
      <c r="Y72" s="26">
        <f t="shared" ref="Y72" si="152">Y11+Y24+Y35+Y50+Y63+Y65+Y71</f>
        <v>48984957.909999996</v>
      </c>
      <c r="Z72" s="26">
        <f t="shared" ref="Z72" si="153">Z11+Z24+Z35+Z50+Z63+Z65+Z71</f>
        <v>41959744.629999995</v>
      </c>
      <c r="AA72" s="26">
        <f t="shared" ref="AA72" si="154">AA11+AA24+AA35+AA50+AA63+AA65+AA71</f>
        <v>64188429.969999999</v>
      </c>
      <c r="AB72" s="26">
        <f t="shared" ref="AB72" si="155">AB11+AB24+AB35+AB50+AB63+AB65+AB71</f>
        <v>69481538.219999999</v>
      </c>
      <c r="AC72" s="26">
        <f t="shared" ref="AC72" si="156">AC11+AC24+AC35+AC50+AC63+AC65+AC71</f>
        <v>102656261.91999999</v>
      </c>
      <c r="AD72" s="26">
        <f t="shared" ref="AD72:AF72" si="157">AD11+AD24+AD35+AD50+AD63+AD65+AD71</f>
        <v>74571138.99999997</v>
      </c>
      <c r="AE72" s="26">
        <f t="shared" si="157"/>
        <v>115327221.02000001</v>
      </c>
      <c r="AF72" s="26">
        <f t="shared" si="157"/>
        <v>86271038.909999996</v>
      </c>
      <c r="AG72" s="26">
        <f t="shared" ref="AG72" si="158">AG11+AG24+AG35+AG50+AG63+AG65+AG71</f>
        <v>149204694.41999999</v>
      </c>
      <c r="AH72" s="26">
        <f>AH11+AH24+AH35+AH50+AH63+AH65+AH71</f>
        <v>145436340.08000001</v>
      </c>
      <c r="AI72" s="26">
        <f>AI11+AI24+AI35+AI50+AI63+AI65+AI71</f>
        <v>167334766.52000001</v>
      </c>
      <c r="AJ72" s="26">
        <f>AJ11+AJ24+AJ35+AJ50+AJ63+AJ65+AJ71</f>
        <v>176760962.09000003</v>
      </c>
      <c r="AK72" s="26">
        <f>AK11+AK24+AK35+AK50+AK63+AK65+AK71</f>
        <v>207572957.43359998</v>
      </c>
      <c r="AL72" s="26">
        <f t="shared" ref="AL72" si="159">AL11+AL24+AL35+AL50+AL63+AL65+AL71</f>
        <v>197609384.91000003</v>
      </c>
      <c r="AM72" s="26">
        <f t="shared" ref="AM72" si="160">AM11+AM24+AM35+AM50+AM63+AM65+AM71</f>
        <v>238352347.53000006</v>
      </c>
      <c r="AN72" s="26">
        <f t="shared" ref="AN72" si="161">AN11+AN24+AN35+AN50+AN63+AN65+AN71</f>
        <v>220029978.50300002</v>
      </c>
      <c r="AO72" s="26">
        <f t="shared" ref="AO72" si="162">AO11+AO24+AO35+AO50+AO63+AO65+AO71</f>
        <v>264969680.42000002</v>
      </c>
      <c r="AP72" s="26">
        <f>AP11+AP24+AP35+AP50+AP63+AP65+AP71</f>
        <v>238160931.22</v>
      </c>
      <c r="AQ72" s="26">
        <f>AQ11+AQ24+AQ35+AQ50+AQ63+AQ65+AQ71</f>
        <v>284095661.20999998</v>
      </c>
      <c r="AR72" s="26">
        <f t="shared" ref="AR72" si="163">AR11+AR24+AR35+AR50+AR63+AR65+AR71</f>
        <v>294046744.99000001</v>
      </c>
      <c r="AS72" s="26">
        <f t="shared" ref="AS72" si="164">AS11+AS24+AS35+AS50+AS63+AS65+AS71</f>
        <v>209890471.48999998</v>
      </c>
      <c r="AT72" s="26">
        <f t="shared" ref="AT72" si="165">AT11+AT24+AT35+AT50+AT63+AT65+AT71</f>
        <v>84207701.450000018</v>
      </c>
      <c r="AU72" s="26">
        <f t="shared" ref="AU72" si="166">AU11+AU24+AU35+AU50+AU63+AU65+AU71</f>
        <v>10811489.359999996</v>
      </c>
      <c r="AV72" s="26">
        <f t="shared" ref="AV72" si="167">AV11+AV24+AV35+AV50+AV63+AV65+AV71</f>
        <v>6900834.7300000051</v>
      </c>
      <c r="AW72" s="26">
        <f t="shared" ref="AW72" si="168">AW11+AW24+AW35+AW50+AW63+AW65+AW71</f>
        <v>1201046.45</v>
      </c>
      <c r="AX72" s="26">
        <f t="shared" ref="AX72" si="169">AX11+AX24+AX35+AX50+AX63+AX65+AX71</f>
        <v>7869846.7200000007</v>
      </c>
      <c r="AY72" s="26">
        <f>AY11+AY24+AY35+AY50+AY63+AY65+AY71</f>
        <v>328600797.19999999</v>
      </c>
      <c r="AZ72" s="26">
        <f t="shared" ref="AZ72" si="170">AZ11+AZ24+AZ35+AZ50+AZ63+AZ65+AZ71</f>
        <v>164973246.99490005</v>
      </c>
      <c r="BA72" s="26">
        <f t="shared" ref="BA72" si="171">BA11+BA24+BA35+BA50+BA63+BA65+BA71</f>
        <v>79324912.765100136</v>
      </c>
      <c r="BB72" s="26">
        <f t="shared" ref="BB72" si="172">BB11+BB24+BB35+BB50+BB63+BB65+BB71</f>
        <v>10525019.969999999</v>
      </c>
      <c r="BC72" s="26">
        <f t="shared" ref="BC72" si="173">BC11+BC24+BC35+BC50+BC63+BC65+BC71</f>
        <v>2680899.9300000011</v>
      </c>
      <c r="BD72" s="26">
        <f t="shared" ref="BD72:BV72" si="174">BD11+BD24+BD35+BD50+BD63+BD65+BD71</f>
        <v>1026066.7999999999</v>
      </c>
      <c r="BE72" s="26">
        <f t="shared" si="174"/>
        <v>5683359.3700000048</v>
      </c>
      <c r="BF72" s="26">
        <f t="shared" si="174"/>
        <v>295167028.75000018</v>
      </c>
      <c r="BG72" s="26">
        <f t="shared" si="174"/>
        <v>254664471.96000001</v>
      </c>
      <c r="BH72" s="26">
        <f t="shared" si="174"/>
        <v>77213252.508000016</v>
      </c>
      <c r="BI72" s="26">
        <f t="shared" si="174"/>
        <v>12267491.130000003</v>
      </c>
      <c r="BJ72" s="26">
        <f t="shared" si="174"/>
        <v>6189798.5599999847</v>
      </c>
      <c r="BK72" s="26">
        <f t="shared" si="174"/>
        <v>93365231.230000004</v>
      </c>
      <c r="BL72" s="26">
        <f t="shared" si="174"/>
        <v>11167720.59</v>
      </c>
      <c r="BM72" s="26">
        <f t="shared" si="174"/>
        <v>454867965.97799999</v>
      </c>
      <c r="BN72" s="26">
        <f t="shared" si="174"/>
        <v>239999998.79000002</v>
      </c>
      <c r="BO72" s="26">
        <f t="shared" si="174"/>
        <v>71132929.609999999</v>
      </c>
      <c r="BP72" s="26">
        <f t="shared" si="174"/>
        <v>10398155.76</v>
      </c>
      <c r="BQ72" s="26">
        <f t="shared" si="174"/>
        <v>5050039.7799999937</v>
      </c>
      <c r="BR72" s="26">
        <f t="shared" si="174"/>
        <v>93288250.280000001</v>
      </c>
      <c r="BS72" s="26">
        <f t="shared" si="174"/>
        <v>6416738.4700000007</v>
      </c>
      <c r="BT72" s="26">
        <f t="shared" si="174"/>
        <v>430442797.81999993</v>
      </c>
      <c r="BU72" s="26">
        <f>BU11+BU24+BU35+BU50+BU63+BU65+BU71</f>
        <v>2547422817.5915999</v>
      </c>
      <c r="BV72" s="26">
        <f t="shared" si="174"/>
        <v>2372716746.4230003</v>
      </c>
      <c r="BW72" s="27"/>
    </row>
    <row r="73" spans="1:80" s="32" customFormat="1" ht="9" thickBot="1" x14ac:dyDescent="0.2">
      <c r="A73" s="28"/>
      <c r="B73" s="29"/>
      <c r="C73" s="29"/>
      <c r="D73" s="29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1"/>
    </row>
    <row r="74" spans="1:80" s="25" customFormat="1" x14ac:dyDescent="0.25">
      <c r="A74" s="5" t="s">
        <v>128</v>
      </c>
      <c r="B74" s="22"/>
      <c r="C74" s="22"/>
      <c r="D74" s="22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163"/>
      <c r="AT74" s="163"/>
      <c r="AU74" s="163"/>
      <c r="AV74" s="163"/>
      <c r="AW74" s="163"/>
      <c r="AX74" s="163"/>
      <c r="AY74" s="16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4"/>
    </row>
    <row r="75" spans="1:80" s="25" customFormat="1" x14ac:dyDescent="0.25">
      <c r="A75" s="141" t="s">
        <v>139</v>
      </c>
      <c r="B75" s="22"/>
      <c r="C75" s="22"/>
      <c r="D75" s="22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163"/>
      <c r="AT75" s="163"/>
      <c r="AU75" s="163"/>
      <c r="AV75" s="163"/>
      <c r="AW75" s="163"/>
      <c r="AX75" s="163"/>
      <c r="AY75" s="16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4"/>
    </row>
    <row r="76" spans="1:80" s="51" customFormat="1" ht="12.75" x14ac:dyDescent="0.2">
      <c r="A76" s="5" t="s">
        <v>137</v>
      </c>
      <c r="B76" s="48"/>
      <c r="C76" s="48"/>
      <c r="D76" s="48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164"/>
      <c r="AU76" s="164"/>
      <c r="AV76" s="49"/>
      <c r="AW76" s="49"/>
      <c r="AX76" s="49"/>
      <c r="AY76" s="49"/>
      <c r="AZ76" s="164"/>
      <c r="BA76" s="164"/>
      <c r="BB76" s="164"/>
      <c r="BC76" s="164"/>
      <c r="BD76" s="164"/>
      <c r="BE76" s="164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50"/>
    </row>
    <row r="77" spans="1:80" s="51" customFormat="1" x14ac:dyDescent="0.25">
      <c r="A77" s="65" t="s">
        <v>138</v>
      </c>
      <c r="B77" s="48"/>
      <c r="C77" s="48"/>
      <c r="D77" s="48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50"/>
    </row>
    <row r="78" spans="1:80" s="51" customFormat="1" x14ac:dyDescent="0.25">
      <c r="A78" s="141" t="s">
        <v>150</v>
      </c>
      <c r="B78" s="66"/>
      <c r="C78" s="66"/>
      <c r="D78" s="66"/>
      <c r="E78" s="67"/>
      <c r="F78" s="49"/>
      <c r="G78" s="49"/>
      <c r="H78" s="49"/>
      <c r="I78" s="49"/>
      <c r="J78" s="49"/>
      <c r="K78" s="49"/>
      <c r="L78" s="49"/>
      <c r="M78" s="49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</row>
    <row r="79" spans="1:80" s="145" customFormat="1" ht="15.75" thickBot="1" x14ac:dyDescent="0.3">
      <c r="B79" s="146"/>
      <c r="C79" s="146"/>
      <c r="D79" s="146"/>
      <c r="E79" s="67"/>
      <c r="F79" s="49"/>
      <c r="G79" s="49"/>
      <c r="H79" s="49"/>
      <c r="I79" s="49"/>
      <c r="J79" s="49"/>
      <c r="K79" s="49"/>
      <c r="L79" s="49"/>
      <c r="M79" s="49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</row>
    <row r="80" spans="1:80" ht="18" x14ac:dyDescent="0.25">
      <c r="A80" s="213" t="s">
        <v>70</v>
      </c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  <c r="BI80" s="214"/>
      <c r="BJ80" s="214"/>
      <c r="BK80" s="214"/>
      <c r="BL80" s="214"/>
      <c r="BM80" s="214"/>
      <c r="BN80" s="214"/>
      <c r="BO80" s="214"/>
      <c r="BP80" s="214"/>
      <c r="BQ80" s="214"/>
      <c r="BR80" s="214"/>
      <c r="BS80" s="214"/>
      <c r="BT80" s="214"/>
      <c r="BU80" s="214"/>
      <c r="BV80" s="214"/>
      <c r="BW80" s="215"/>
    </row>
    <row r="81" spans="1:75" s="7" customFormat="1" ht="12.75" x14ac:dyDescent="0.2">
      <c r="A81" s="232" t="s">
        <v>78</v>
      </c>
      <c r="B81" s="223" t="s">
        <v>77</v>
      </c>
      <c r="C81" s="223"/>
      <c r="D81" s="223" t="s">
        <v>2</v>
      </c>
      <c r="E81" s="196">
        <v>1996</v>
      </c>
      <c r="F81" s="196"/>
      <c r="G81" s="196">
        <v>1997</v>
      </c>
      <c r="H81" s="196"/>
      <c r="I81" s="196">
        <v>1998</v>
      </c>
      <c r="J81" s="196"/>
      <c r="K81" s="196">
        <v>1999</v>
      </c>
      <c r="L81" s="196"/>
      <c r="M81" s="196">
        <v>2000</v>
      </c>
      <c r="N81" s="196"/>
      <c r="O81" s="196">
        <v>2001</v>
      </c>
      <c r="P81" s="196"/>
      <c r="Q81" s="196">
        <v>2002</v>
      </c>
      <c r="R81" s="196"/>
      <c r="S81" s="196">
        <v>2003</v>
      </c>
      <c r="T81" s="196"/>
      <c r="U81" s="196">
        <v>2004</v>
      </c>
      <c r="V81" s="196"/>
      <c r="W81" s="196">
        <v>2005</v>
      </c>
      <c r="X81" s="196"/>
      <c r="Y81" s="196">
        <v>2006</v>
      </c>
      <c r="Z81" s="196"/>
      <c r="AA81" s="196">
        <v>2007</v>
      </c>
      <c r="AB81" s="196"/>
      <c r="AC81" s="196">
        <v>2008</v>
      </c>
      <c r="AD81" s="196"/>
      <c r="AE81" s="196">
        <v>2009</v>
      </c>
      <c r="AF81" s="196"/>
      <c r="AG81" s="196">
        <v>2010</v>
      </c>
      <c r="AH81" s="196"/>
      <c r="AI81" s="196">
        <v>2011</v>
      </c>
      <c r="AJ81" s="196"/>
      <c r="AK81" s="196">
        <v>2012</v>
      </c>
      <c r="AL81" s="196"/>
      <c r="AM81" s="196">
        <v>2013</v>
      </c>
      <c r="AN81" s="196"/>
      <c r="AO81" s="203">
        <v>2014</v>
      </c>
      <c r="AP81" s="204"/>
      <c r="AQ81" s="203">
        <v>2015</v>
      </c>
      <c r="AR81" s="205"/>
      <c r="AS81" s="203">
        <v>2016</v>
      </c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5"/>
      <c r="BG81" s="203">
        <v>2017</v>
      </c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5"/>
      <c r="BU81" s="196" t="s">
        <v>3</v>
      </c>
      <c r="BV81" s="196"/>
      <c r="BW81" s="216" t="s">
        <v>4</v>
      </c>
    </row>
    <row r="82" spans="1:75" s="7" customFormat="1" ht="12.75" x14ac:dyDescent="0.2">
      <c r="A82" s="222"/>
      <c r="B82" s="223"/>
      <c r="C82" s="223"/>
      <c r="D82" s="223"/>
      <c r="E82" s="40" t="s">
        <v>5</v>
      </c>
      <c r="F82" s="40" t="s">
        <v>6</v>
      </c>
      <c r="G82" s="40" t="s">
        <v>5</v>
      </c>
      <c r="H82" s="40" t="s">
        <v>6</v>
      </c>
      <c r="I82" s="40" t="s">
        <v>5</v>
      </c>
      <c r="J82" s="40" t="s">
        <v>6</v>
      </c>
      <c r="K82" s="40" t="s">
        <v>5</v>
      </c>
      <c r="L82" s="40" t="s">
        <v>6</v>
      </c>
      <c r="M82" s="40" t="s">
        <v>5</v>
      </c>
      <c r="N82" s="40" t="s">
        <v>6</v>
      </c>
      <c r="O82" s="40" t="s">
        <v>5</v>
      </c>
      <c r="P82" s="40" t="s">
        <v>6</v>
      </c>
      <c r="Q82" s="40" t="s">
        <v>5</v>
      </c>
      <c r="R82" s="40" t="s">
        <v>6</v>
      </c>
      <c r="S82" s="40" t="s">
        <v>5</v>
      </c>
      <c r="T82" s="40" t="s">
        <v>6</v>
      </c>
      <c r="U82" s="40" t="s">
        <v>5</v>
      </c>
      <c r="V82" s="40" t="s">
        <v>6</v>
      </c>
      <c r="W82" s="40" t="s">
        <v>5</v>
      </c>
      <c r="X82" s="40" t="s">
        <v>6</v>
      </c>
      <c r="Y82" s="40" t="s">
        <v>5</v>
      </c>
      <c r="Z82" s="40" t="s">
        <v>6</v>
      </c>
      <c r="AA82" s="40" t="s">
        <v>5</v>
      </c>
      <c r="AB82" s="40" t="s">
        <v>6</v>
      </c>
      <c r="AC82" s="40" t="s">
        <v>5</v>
      </c>
      <c r="AD82" s="40" t="s">
        <v>6</v>
      </c>
      <c r="AE82" s="40" t="s">
        <v>5</v>
      </c>
      <c r="AF82" s="40" t="s">
        <v>6</v>
      </c>
      <c r="AG82" s="40" t="s">
        <v>5</v>
      </c>
      <c r="AH82" s="40" t="s">
        <v>6</v>
      </c>
      <c r="AI82" s="40" t="s">
        <v>5</v>
      </c>
      <c r="AJ82" s="40" t="s">
        <v>6</v>
      </c>
      <c r="AK82" s="40" t="s">
        <v>5</v>
      </c>
      <c r="AL82" s="40" t="s">
        <v>6</v>
      </c>
      <c r="AM82" s="40" t="s">
        <v>5</v>
      </c>
      <c r="AN82" s="40" t="s">
        <v>6</v>
      </c>
      <c r="AO82" s="68" t="s">
        <v>5</v>
      </c>
      <c r="AP82" s="98" t="s">
        <v>6</v>
      </c>
      <c r="AQ82" s="98" t="s">
        <v>5</v>
      </c>
      <c r="AR82" s="93" t="s">
        <v>6</v>
      </c>
      <c r="AS82" s="98"/>
      <c r="AT82" s="98"/>
      <c r="AU82" s="151"/>
      <c r="AV82" s="98"/>
      <c r="AW82" s="140"/>
      <c r="AX82" s="98"/>
      <c r="AY82" s="98" t="s">
        <v>5</v>
      </c>
      <c r="AZ82" s="98"/>
      <c r="BA82" s="98"/>
      <c r="BB82" s="151"/>
      <c r="BC82" s="98"/>
      <c r="BD82" s="140"/>
      <c r="BE82" s="98"/>
      <c r="BF82" s="105" t="s">
        <v>6</v>
      </c>
      <c r="BG82" s="177"/>
      <c r="BH82" s="177"/>
      <c r="BI82" s="177"/>
      <c r="BJ82" s="177"/>
      <c r="BK82" s="177"/>
      <c r="BL82" s="177"/>
      <c r="BM82" s="177" t="s">
        <v>5</v>
      </c>
      <c r="BN82" s="177"/>
      <c r="BO82" s="177"/>
      <c r="BP82" s="177"/>
      <c r="BQ82" s="177"/>
      <c r="BR82" s="177"/>
      <c r="BS82" s="177"/>
      <c r="BT82" s="175" t="s">
        <v>6</v>
      </c>
      <c r="BU82" s="40" t="s">
        <v>5</v>
      </c>
      <c r="BV82" s="40" t="s">
        <v>6</v>
      </c>
      <c r="BW82" s="216"/>
    </row>
    <row r="83" spans="1:75" s="7" customFormat="1" ht="14.25" customHeight="1" x14ac:dyDescent="0.2">
      <c r="A83" s="222"/>
      <c r="B83" s="248" t="s">
        <v>46</v>
      </c>
      <c r="C83" s="249"/>
      <c r="D83" s="55">
        <v>2001</v>
      </c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9" t="s">
        <v>11</v>
      </c>
      <c r="P83" s="13">
        <v>47533949.270000003</v>
      </c>
      <c r="Q83" s="59" t="s">
        <v>11</v>
      </c>
      <c r="R83" s="13">
        <v>55799829.979999997</v>
      </c>
      <c r="S83" s="59" t="s">
        <v>11</v>
      </c>
      <c r="T83" s="13">
        <v>73256572.459999993</v>
      </c>
      <c r="U83" s="59" t="s">
        <v>11</v>
      </c>
      <c r="V83" s="13">
        <v>86621383.219999999</v>
      </c>
      <c r="W83" s="59" t="s">
        <v>11</v>
      </c>
      <c r="X83" s="13">
        <v>111521747.95</v>
      </c>
      <c r="Y83" s="59" t="s">
        <v>11</v>
      </c>
      <c r="Z83" s="13">
        <v>122305644.95999999</v>
      </c>
      <c r="AA83" s="59" t="s">
        <v>11</v>
      </c>
      <c r="AB83" s="13">
        <v>138254569.37</v>
      </c>
      <c r="AC83" s="59" t="s">
        <v>11</v>
      </c>
      <c r="AD83" s="13">
        <v>139210280.53</v>
      </c>
      <c r="AE83" s="59" t="s">
        <v>11</v>
      </c>
      <c r="AF83" s="13">
        <v>148726171.81999999</v>
      </c>
      <c r="AG83" s="59" t="s">
        <v>11</v>
      </c>
      <c r="AH83" s="13">
        <v>168326646.47</v>
      </c>
      <c r="AI83" s="59" t="s">
        <v>11</v>
      </c>
      <c r="AJ83" s="13">
        <v>181755543.87</v>
      </c>
      <c r="AK83" s="59" t="s">
        <v>11</v>
      </c>
      <c r="AL83" s="13">
        <v>191885880.74000001</v>
      </c>
      <c r="AM83" s="59" t="s">
        <v>11</v>
      </c>
      <c r="AN83" s="82">
        <v>176768958.25</v>
      </c>
      <c r="AO83" s="59" t="s">
        <v>11</v>
      </c>
      <c r="AP83" s="82">
        <v>185527627.58000001</v>
      </c>
      <c r="AQ83" s="102" t="s">
        <v>11</v>
      </c>
      <c r="AR83" s="99">
        <v>185261103</v>
      </c>
      <c r="AS83" s="197" t="s">
        <v>11</v>
      </c>
      <c r="AT83" s="198"/>
      <c r="AU83" s="198"/>
      <c r="AV83" s="198"/>
      <c r="AW83" s="198"/>
      <c r="AX83" s="198"/>
      <c r="AY83" s="199"/>
      <c r="AZ83" s="197">
        <v>208797580.81999999</v>
      </c>
      <c r="BA83" s="198"/>
      <c r="BB83" s="198"/>
      <c r="BC83" s="198"/>
      <c r="BD83" s="198"/>
      <c r="BE83" s="198"/>
      <c r="BF83" s="199"/>
      <c r="BG83" s="197" t="s">
        <v>11</v>
      </c>
      <c r="BH83" s="198"/>
      <c r="BI83" s="198"/>
      <c r="BJ83" s="198"/>
      <c r="BK83" s="198"/>
      <c r="BL83" s="198"/>
      <c r="BM83" s="199"/>
      <c r="BN83" s="197">
        <v>172810014.94</v>
      </c>
      <c r="BO83" s="198"/>
      <c r="BP83" s="198"/>
      <c r="BQ83" s="198"/>
      <c r="BR83" s="198"/>
      <c r="BS83" s="198"/>
      <c r="BT83" s="199"/>
      <c r="BU83" s="59" t="s">
        <v>11</v>
      </c>
      <c r="BV83" s="13">
        <f>F83+H83+J83+L83+N83+P83+R83+T83+V83+X83+Z83+AB83+AD83+AF83+AH83+AJ83+AL83+AN83+AP83+AR83+AZ83+BN83</f>
        <v>2394363505.23</v>
      </c>
      <c r="BW83" s="57" t="s">
        <v>36</v>
      </c>
    </row>
    <row r="84" spans="1:75" s="32" customFormat="1" ht="9" thickBot="1" x14ac:dyDescent="0.2">
      <c r="A84" s="33"/>
      <c r="B84" s="34"/>
      <c r="C84" s="34"/>
      <c r="D84" s="34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100"/>
      <c r="AR84" s="100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6"/>
    </row>
    <row r="85" spans="1:75" s="46" customFormat="1" ht="12.75" x14ac:dyDescent="0.2">
      <c r="A85" s="7" t="s">
        <v>47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6"/>
      <c r="AC85" s="5"/>
      <c r="AD85" s="6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141"/>
      <c r="AV85" s="5"/>
      <c r="AW85" s="135"/>
      <c r="AX85" s="5"/>
      <c r="AY85" s="5"/>
      <c r="AZ85" s="5"/>
      <c r="BA85" s="5"/>
      <c r="BB85" s="141"/>
      <c r="BC85" s="5"/>
      <c r="BD85" s="135"/>
      <c r="BE85" s="5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5"/>
      <c r="BV85" s="150"/>
    </row>
    <row r="86" spans="1:75" s="46" customFormat="1" ht="12.75" x14ac:dyDescent="0.2">
      <c r="A86" s="141" t="s">
        <v>150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6"/>
      <c r="AC86" s="5"/>
      <c r="AD86" s="6"/>
      <c r="AE86" s="5"/>
      <c r="AF86" s="5"/>
      <c r="AG86" s="5"/>
      <c r="AH86" s="5"/>
      <c r="AI86" s="5"/>
      <c r="AJ86" s="5"/>
      <c r="AK86" s="5"/>
      <c r="AL86" s="39"/>
      <c r="AM86" s="5"/>
      <c r="AN86" s="5"/>
      <c r="AO86" s="5"/>
      <c r="AP86" s="5"/>
      <c r="AQ86" s="5"/>
      <c r="AR86" s="5"/>
      <c r="AS86" s="5"/>
      <c r="AT86" s="5"/>
      <c r="AU86" s="141"/>
      <c r="AV86" s="5"/>
      <c r="AW86" s="135"/>
      <c r="AX86" s="5"/>
      <c r="AY86" s="5"/>
      <c r="AZ86" s="5"/>
      <c r="BA86" s="5"/>
      <c r="BB86" s="141"/>
      <c r="BC86" s="5"/>
      <c r="BD86" s="135"/>
      <c r="BE86" s="5"/>
      <c r="BF86" s="5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1"/>
      <c r="BR86" s="141"/>
      <c r="BS86" s="141"/>
      <c r="BT86" s="141"/>
      <c r="BU86" s="5"/>
      <c r="BV86" s="5"/>
    </row>
    <row r="87" spans="1:75" ht="15.75" thickBot="1" x14ac:dyDescent="0.3"/>
    <row r="88" spans="1:75" ht="18" x14ac:dyDescent="0.25">
      <c r="A88" s="213" t="s">
        <v>75</v>
      </c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  <c r="BI88" s="214"/>
      <c r="BJ88" s="214"/>
      <c r="BK88" s="214"/>
      <c r="BL88" s="214"/>
      <c r="BM88" s="214"/>
      <c r="BN88" s="214"/>
      <c r="BO88" s="214"/>
      <c r="BP88" s="214"/>
      <c r="BQ88" s="214"/>
      <c r="BR88" s="214"/>
      <c r="BS88" s="214"/>
      <c r="BT88" s="214"/>
      <c r="BU88" s="214"/>
      <c r="BV88" s="214"/>
      <c r="BW88" s="215"/>
    </row>
    <row r="89" spans="1:75" s="7" customFormat="1" ht="12.75" x14ac:dyDescent="0.2">
      <c r="A89" s="221" t="s">
        <v>79</v>
      </c>
      <c r="B89" s="47" t="s">
        <v>0</v>
      </c>
      <c r="C89" s="40" t="s">
        <v>1</v>
      </c>
      <c r="D89" s="40" t="s">
        <v>2</v>
      </c>
      <c r="E89" s="196">
        <v>1996</v>
      </c>
      <c r="F89" s="196"/>
      <c r="G89" s="196">
        <v>1997</v>
      </c>
      <c r="H89" s="196"/>
      <c r="I89" s="196">
        <v>1998</v>
      </c>
      <c r="J89" s="196"/>
      <c r="K89" s="196">
        <v>1999</v>
      </c>
      <c r="L89" s="196"/>
      <c r="M89" s="196">
        <v>2000</v>
      </c>
      <c r="N89" s="196"/>
      <c r="O89" s="196">
        <v>2001</v>
      </c>
      <c r="P89" s="196"/>
      <c r="Q89" s="196">
        <v>2002</v>
      </c>
      <c r="R89" s="196"/>
      <c r="S89" s="196">
        <v>2003</v>
      </c>
      <c r="T89" s="196"/>
      <c r="U89" s="196">
        <v>2004</v>
      </c>
      <c r="V89" s="196"/>
      <c r="W89" s="196">
        <v>2005</v>
      </c>
      <c r="X89" s="196"/>
      <c r="Y89" s="196">
        <v>2006</v>
      </c>
      <c r="Z89" s="196"/>
      <c r="AA89" s="196">
        <v>2007</v>
      </c>
      <c r="AB89" s="196"/>
      <c r="AC89" s="196">
        <v>2008</v>
      </c>
      <c r="AD89" s="196"/>
      <c r="AE89" s="196">
        <v>2009</v>
      </c>
      <c r="AF89" s="196"/>
      <c r="AG89" s="196">
        <v>2010</v>
      </c>
      <c r="AH89" s="196"/>
      <c r="AI89" s="196">
        <v>2011</v>
      </c>
      <c r="AJ89" s="196"/>
      <c r="AK89" s="196">
        <v>2012</v>
      </c>
      <c r="AL89" s="196"/>
      <c r="AM89" s="196">
        <v>2013</v>
      </c>
      <c r="AN89" s="196"/>
      <c r="AO89" s="203">
        <v>2014</v>
      </c>
      <c r="AP89" s="205"/>
      <c r="AQ89" s="203">
        <v>2015</v>
      </c>
      <c r="AR89" s="205"/>
      <c r="AS89" s="203">
        <v>2016</v>
      </c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5"/>
      <c r="BG89" s="203">
        <v>2017</v>
      </c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5"/>
      <c r="BU89" s="196" t="s">
        <v>3</v>
      </c>
      <c r="BV89" s="196"/>
      <c r="BW89" s="41" t="s">
        <v>4</v>
      </c>
    </row>
    <row r="90" spans="1:75" x14ac:dyDescent="0.25">
      <c r="A90" s="222"/>
      <c r="B90" s="60" t="s">
        <v>80</v>
      </c>
      <c r="C90" s="55" t="s">
        <v>7</v>
      </c>
      <c r="D90" s="56">
        <v>39083</v>
      </c>
      <c r="E90" s="211"/>
      <c r="F90" s="212"/>
      <c r="G90" s="211"/>
      <c r="H90" s="212"/>
      <c r="I90" s="211"/>
      <c r="J90" s="212"/>
      <c r="K90" s="211"/>
      <c r="L90" s="212"/>
      <c r="M90" s="211"/>
      <c r="N90" s="212"/>
      <c r="O90" s="211"/>
      <c r="P90" s="212"/>
      <c r="Q90" s="211"/>
      <c r="R90" s="212"/>
      <c r="S90" s="211"/>
      <c r="T90" s="212"/>
      <c r="U90" s="211"/>
      <c r="V90" s="212"/>
      <c r="W90" s="211"/>
      <c r="X90" s="212"/>
      <c r="Y90" s="211"/>
      <c r="Z90" s="212"/>
      <c r="AA90" s="200">
        <v>84221.23</v>
      </c>
      <c r="AB90" s="202"/>
      <c r="AC90" s="200">
        <v>37618.5</v>
      </c>
      <c r="AD90" s="202"/>
      <c r="AE90" s="200">
        <v>160956.51</v>
      </c>
      <c r="AF90" s="202"/>
      <c r="AG90" s="200">
        <v>346245.19</v>
      </c>
      <c r="AH90" s="202"/>
      <c r="AI90" s="200">
        <v>556083.81000000006</v>
      </c>
      <c r="AJ90" s="202"/>
      <c r="AK90" s="200">
        <v>221694.7</v>
      </c>
      <c r="AL90" s="202"/>
      <c r="AM90" s="200">
        <v>76029.95</v>
      </c>
      <c r="AN90" s="202"/>
      <c r="AO90" s="200">
        <v>2124.9</v>
      </c>
      <c r="AP90" s="202"/>
      <c r="AQ90" s="200">
        <v>2535.6</v>
      </c>
      <c r="AR90" s="202"/>
      <c r="AS90" s="200">
        <v>0</v>
      </c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  <c r="BD90" s="201"/>
      <c r="BE90" s="201"/>
      <c r="BF90" s="202"/>
      <c r="BG90" s="200">
        <v>0</v>
      </c>
      <c r="BH90" s="201"/>
      <c r="BI90" s="201"/>
      <c r="BJ90" s="201"/>
      <c r="BK90" s="201"/>
      <c r="BL90" s="201"/>
      <c r="BM90" s="201"/>
      <c r="BN90" s="201"/>
      <c r="BO90" s="201"/>
      <c r="BP90" s="201"/>
      <c r="BQ90" s="201"/>
      <c r="BR90" s="201"/>
      <c r="BS90" s="201"/>
      <c r="BT90" s="202"/>
      <c r="BU90" s="200">
        <f>E90+G90+I90+K90+M90+O90+Q90+S90+U90+W90+Y90+AA90+AC90+AE90+AG90+AI90+AK90+AM90+AO90+AQ90+AS90+BG90</f>
        <v>1487510.39</v>
      </c>
      <c r="BV90" s="202"/>
      <c r="BW90" s="57" t="s">
        <v>15</v>
      </c>
    </row>
    <row r="91" spans="1:75" s="32" customFormat="1" ht="9" thickBot="1" x14ac:dyDescent="0.2">
      <c r="A91" s="42"/>
      <c r="B91" s="43"/>
      <c r="C91" s="43"/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101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5"/>
    </row>
    <row r="92" spans="1:75" s="46" customFormat="1" ht="12.75" x14ac:dyDescent="0.2">
      <c r="A92" s="5" t="s">
        <v>76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141"/>
      <c r="AV92" s="5"/>
      <c r="AW92" s="135"/>
      <c r="AX92" s="5"/>
      <c r="AY92" s="5"/>
      <c r="AZ92" s="5"/>
      <c r="BA92" s="5"/>
      <c r="BB92" s="141"/>
      <c r="BC92" s="5"/>
      <c r="BD92" s="135"/>
      <c r="BE92" s="5"/>
      <c r="BF92" s="5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1"/>
      <c r="BR92" s="141"/>
      <c r="BS92" s="141"/>
      <c r="BT92" s="141"/>
      <c r="BU92" s="5"/>
      <c r="BV92" s="5"/>
    </row>
    <row r="93" spans="1:75" s="46" customFormat="1" ht="12.75" x14ac:dyDescent="0.2">
      <c r="A93" s="5" t="s">
        <v>81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141"/>
      <c r="AV93" s="5"/>
      <c r="AW93" s="135"/>
      <c r="AX93" s="5"/>
      <c r="AY93" s="5"/>
      <c r="AZ93" s="5"/>
      <c r="BA93" s="5"/>
      <c r="BB93" s="141"/>
      <c r="BC93" s="5"/>
      <c r="BD93" s="135"/>
      <c r="BE93" s="5"/>
      <c r="BF93" s="5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5"/>
      <c r="BV93" s="5"/>
    </row>
    <row r="94" spans="1:75" s="46" customFormat="1" ht="12.75" x14ac:dyDescent="0.2">
      <c r="A94" s="141" t="s">
        <v>150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141"/>
      <c r="AV94" s="5"/>
      <c r="AW94" s="135"/>
      <c r="AX94" s="5"/>
      <c r="AY94" s="5"/>
      <c r="AZ94" s="5"/>
      <c r="BA94" s="5"/>
      <c r="BB94" s="141"/>
      <c r="BC94" s="5"/>
      <c r="BD94" s="135"/>
      <c r="BE94" s="5"/>
      <c r="BF94" s="5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5"/>
      <c r="BV94" s="5"/>
    </row>
    <row r="95" spans="1:75" ht="15.75" thickBot="1" x14ac:dyDescent="0.3"/>
    <row r="96" spans="1:75" s="145" customFormat="1" ht="18" x14ac:dyDescent="0.25">
      <c r="A96" s="213" t="s">
        <v>129</v>
      </c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14"/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  <c r="BI96" s="214"/>
      <c r="BJ96" s="214"/>
      <c r="BK96" s="214"/>
      <c r="BL96" s="214"/>
      <c r="BM96" s="214"/>
      <c r="BN96" s="214"/>
      <c r="BO96" s="214"/>
      <c r="BP96" s="214"/>
      <c r="BQ96" s="214"/>
      <c r="BR96" s="214"/>
      <c r="BS96" s="214"/>
      <c r="BT96" s="214"/>
      <c r="BU96" s="214"/>
      <c r="BV96" s="214"/>
      <c r="BW96" s="215"/>
    </row>
    <row r="97" spans="1:75" s="145" customFormat="1" ht="12.75" x14ac:dyDescent="0.2">
      <c r="A97" s="157"/>
      <c r="B97" s="158"/>
      <c r="C97" s="159"/>
      <c r="D97" s="160"/>
      <c r="E97" s="196">
        <v>1996</v>
      </c>
      <c r="F97" s="196"/>
      <c r="G97" s="196">
        <v>1997</v>
      </c>
      <c r="H97" s="196"/>
      <c r="I97" s="196">
        <v>1998</v>
      </c>
      <c r="J97" s="196"/>
      <c r="K97" s="196">
        <v>1999</v>
      </c>
      <c r="L97" s="196"/>
      <c r="M97" s="196">
        <v>2000</v>
      </c>
      <c r="N97" s="196"/>
      <c r="O97" s="196">
        <v>2001</v>
      </c>
      <c r="P97" s="196"/>
      <c r="Q97" s="196">
        <v>2002</v>
      </c>
      <c r="R97" s="196"/>
      <c r="S97" s="196">
        <v>2003</v>
      </c>
      <c r="T97" s="196"/>
      <c r="U97" s="196">
        <v>2004</v>
      </c>
      <c r="V97" s="196"/>
      <c r="W97" s="196">
        <v>2005</v>
      </c>
      <c r="X97" s="196"/>
      <c r="Y97" s="196">
        <v>2006</v>
      </c>
      <c r="Z97" s="196"/>
      <c r="AA97" s="196">
        <v>2007</v>
      </c>
      <c r="AB97" s="196"/>
      <c r="AC97" s="196">
        <v>2008</v>
      </c>
      <c r="AD97" s="196"/>
      <c r="AE97" s="196">
        <v>2009</v>
      </c>
      <c r="AF97" s="196"/>
      <c r="AG97" s="196">
        <v>2010</v>
      </c>
      <c r="AH97" s="196"/>
      <c r="AI97" s="196">
        <v>2011</v>
      </c>
      <c r="AJ97" s="196"/>
      <c r="AK97" s="196">
        <v>2012</v>
      </c>
      <c r="AL97" s="196"/>
      <c r="AM97" s="196">
        <v>2013</v>
      </c>
      <c r="AN97" s="196"/>
      <c r="AO97" s="203">
        <v>2014</v>
      </c>
      <c r="AP97" s="204"/>
      <c r="AQ97" s="203">
        <v>2015</v>
      </c>
      <c r="AR97" s="205"/>
      <c r="AS97" s="203">
        <v>2016</v>
      </c>
      <c r="AT97" s="204"/>
      <c r="AU97" s="204"/>
      <c r="AV97" s="204"/>
      <c r="AW97" s="204"/>
      <c r="AX97" s="204"/>
      <c r="AY97" s="204"/>
      <c r="AZ97" s="204"/>
      <c r="BA97" s="204"/>
      <c r="BB97" s="204"/>
      <c r="BC97" s="204"/>
      <c r="BD97" s="204"/>
      <c r="BE97" s="204"/>
      <c r="BF97" s="205"/>
      <c r="BG97" s="203">
        <v>2017</v>
      </c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5"/>
      <c r="BU97" s="196" t="s">
        <v>3</v>
      </c>
      <c r="BV97" s="196"/>
      <c r="BW97" s="156"/>
    </row>
    <row r="98" spans="1:75" s="145" customFormat="1" ht="15" customHeight="1" thickBot="1" x14ac:dyDescent="0.25">
      <c r="A98" s="193" t="s">
        <v>131</v>
      </c>
      <c r="B98" s="194"/>
      <c r="C98" s="195"/>
      <c r="D98" s="162">
        <v>39083</v>
      </c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5"/>
      <c r="V98" s="155"/>
      <c r="W98" s="155"/>
      <c r="X98" s="155"/>
      <c r="Y98" s="155"/>
      <c r="Z98" s="155"/>
      <c r="AA98" s="206">
        <v>266492.77</v>
      </c>
      <c r="AB98" s="207"/>
      <c r="AC98" s="206">
        <v>165551.75</v>
      </c>
      <c r="AD98" s="207"/>
      <c r="AE98" s="206">
        <v>407980.7</v>
      </c>
      <c r="AF98" s="207"/>
      <c r="AG98" s="206">
        <v>3443949.75</v>
      </c>
      <c r="AH98" s="207"/>
      <c r="AI98" s="206">
        <v>3443416.8</v>
      </c>
      <c r="AJ98" s="207"/>
      <c r="AK98" s="206">
        <v>2959922.2</v>
      </c>
      <c r="AL98" s="207"/>
      <c r="AM98" s="206">
        <v>2234467.2599999998</v>
      </c>
      <c r="AN98" s="207"/>
      <c r="AO98" s="206">
        <v>1243162</v>
      </c>
      <c r="AP98" s="207"/>
      <c r="AQ98" s="206">
        <v>5631801.5099999998</v>
      </c>
      <c r="AR98" s="207"/>
      <c r="AS98" s="208">
        <v>2594500.8854999999</v>
      </c>
      <c r="AT98" s="209"/>
      <c r="AU98" s="209"/>
      <c r="AV98" s="209"/>
      <c r="AW98" s="209"/>
      <c r="AX98" s="209"/>
      <c r="AY98" s="209"/>
      <c r="AZ98" s="209"/>
      <c r="BA98" s="209"/>
      <c r="BB98" s="209"/>
      <c r="BC98" s="209"/>
      <c r="BD98" s="209"/>
      <c r="BE98" s="209"/>
      <c r="BF98" s="210"/>
      <c r="BG98" s="208">
        <v>7071628.8799999999</v>
      </c>
      <c r="BH98" s="209"/>
      <c r="BI98" s="209"/>
      <c r="BJ98" s="209"/>
      <c r="BK98" s="209"/>
      <c r="BL98" s="209"/>
      <c r="BM98" s="209"/>
      <c r="BN98" s="209"/>
      <c r="BO98" s="209"/>
      <c r="BP98" s="209"/>
      <c r="BQ98" s="209"/>
      <c r="BR98" s="209"/>
      <c r="BS98" s="209"/>
      <c r="BT98" s="210"/>
      <c r="BU98" s="206">
        <f>AA98+AC98+AE98+AG98+AI98+AK98+AM98+AO98+AQ98+AS98+BG98</f>
        <v>29462874.505499996</v>
      </c>
      <c r="BV98" s="207"/>
      <c r="BW98" s="161" t="s">
        <v>9</v>
      </c>
    </row>
    <row r="99" spans="1:75" s="145" customFormat="1" x14ac:dyDescent="0.25">
      <c r="A99" s="152" t="s">
        <v>132</v>
      </c>
      <c r="B99" s="146"/>
      <c r="C99" s="146"/>
      <c r="D99" s="146"/>
      <c r="E99" s="67"/>
      <c r="F99" s="49"/>
      <c r="G99" s="49"/>
      <c r="H99" s="49"/>
      <c r="I99" s="49"/>
      <c r="J99" s="49"/>
      <c r="K99" s="49"/>
      <c r="L99" s="49"/>
      <c r="M99" s="49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</row>
    <row r="100" spans="1:75" x14ac:dyDescent="0.25">
      <c r="A100" s="141" t="s">
        <v>150</v>
      </c>
    </row>
  </sheetData>
  <mergeCells count="165">
    <mergeCell ref="A1:BW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AM2:AN2"/>
    <mergeCell ref="BW2:BW3"/>
    <mergeCell ref="AK2:AL2"/>
    <mergeCell ref="BU2:BV2"/>
    <mergeCell ref="AI2:AJ2"/>
    <mergeCell ref="Q2:R2"/>
    <mergeCell ref="AC2:AD2"/>
    <mergeCell ref="BG2:BT2"/>
    <mergeCell ref="BG3:BM3"/>
    <mergeCell ref="BN3:BT3"/>
    <mergeCell ref="A5:A11"/>
    <mergeCell ref="B11:D11"/>
    <mergeCell ref="B24:D24"/>
    <mergeCell ref="A12:A24"/>
    <mergeCell ref="AO2:AP2"/>
    <mergeCell ref="BG83:BM83"/>
    <mergeCell ref="BN83:BT83"/>
    <mergeCell ref="BG81:BT81"/>
    <mergeCell ref="AS3:AY3"/>
    <mergeCell ref="AZ3:BF3"/>
    <mergeCell ref="AS2:BF2"/>
    <mergeCell ref="AQ2:AR2"/>
    <mergeCell ref="AE2:AF2"/>
    <mergeCell ref="AG2:AH2"/>
    <mergeCell ref="S2:T2"/>
    <mergeCell ref="A80:BW80"/>
    <mergeCell ref="A51:A63"/>
    <mergeCell ref="B65:D65"/>
    <mergeCell ref="A64:A65"/>
    <mergeCell ref="AQ81:AR81"/>
    <mergeCell ref="A66:A71"/>
    <mergeCell ref="AS81:BF81"/>
    <mergeCell ref="B71:D71"/>
    <mergeCell ref="B83:C83"/>
    <mergeCell ref="G89:H89"/>
    <mergeCell ref="I89:J89"/>
    <mergeCell ref="K89:L89"/>
    <mergeCell ref="M89:N89"/>
    <mergeCell ref="O89:P89"/>
    <mergeCell ref="AO81:AP81"/>
    <mergeCell ref="S89:T89"/>
    <mergeCell ref="AM81:AN81"/>
    <mergeCell ref="G81:H81"/>
    <mergeCell ref="I81:J81"/>
    <mergeCell ref="K81:L81"/>
    <mergeCell ref="AA81:AB81"/>
    <mergeCell ref="AK81:AL81"/>
    <mergeCell ref="W81:X81"/>
    <mergeCell ref="Y81:Z81"/>
    <mergeCell ref="M81:N81"/>
    <mergeCell ref="O81:P81"/>
    <mergeCell ref="Q81:R81"/>
    <mergeCell ref="S81:T81"/>
    <mergeCell ref="AI81:AJ81"/>
    <mergeCell ref="BU89:BV89"/>
    <mergeCell ref="BU81:BV81"/>
    <mergeCell ref="BW81:BW82"/>
    <mergeCell ref="AC81:AD81"/>
    <mergeCell ref="AE81:AF81"/>
    <mergeCell ref="AG81:AH81"/>
    <mergeCell ref="AO89:AP89"/>
    <mergeCell ref="B35:D35"/>
    <mergeCell ref="A25:A35"/>
    <mergeCell ref="A89:A90"/>
    <mergeCell ref="E90:F90"/>
    <mergeCell ref="G90:H90"/>
    <mergeCell ref="I90:J90"/>
    <mergeCell ref="K90:L90"/>
    <mergeCell ref="D81:D82"/>
    <mergeCell ref="E81:F81"/>
    <mergeCell ref="BG89:BT89"/>
    <mergeCell ref="BG90:BT90"/>
    <mergeCell ref="B50:D50"/>
    <mergeCell ref="A36:A50"/>
    <mergeCell ref="A72:D72"/>
    <mergeCell ref="B81:C82"/>
    <mergeCell ref="A81:A83"/>
    <mergeCell ref="B63:D63"/>
    <mergeCell ref="E89:F89"/>
    <mergeCell ref="A96:BW96"/>
    <mergeCell ref="U90:V90"/>
    <mergeCell ref="AG89:AH89"/>
    <mergeCell ref="AI89:AJ89"/>
    <mergeCell ref="AK89:AL89"/>
    <mergeCell ref="AM89:AN89"/>
    <mergeCell ref="A88:BW88"/>
    <mergeCell ref="Q89:R89"/>
    <mergeCell ref="U89:V89"/>
    <mergeCell ref="BU90:BV90"/>
    <mergeCell ref="W90:X90"/>
    <mergeCell ref="Y90:Z90"/>
    <mergeCell ref="AA90:AB90"/>
    <mergeCell ref="AC90:AD90"/>
    <mergeCell ref="AE90:AF90"/>
    <mergeCell ref="M90:N90"/>
    <mergeCell ref="AA89:AB89"/>
    <mergeCell ref="AC89:AD89"/>
    <mergeCell ref="AE89:AF89"/>
    <mergeCell ref="AG90:AH90"/>
    <mergeCell ref="AI90:AJ90"/>
    <mergeCell ref="AK90:AL90"/>
    <mergeCell ref="AM90:AN90"/>
    <mergeCell ref="O90:P90"/>
    <mergeCell ref="Q90:R90"/>
    <mergeCell ref="S90:T90"/>
    <mergeCell ref="AO90:AP90"/>
    <mergeCell ref="W89:X89"/>
    <mergeCell ref="U2:V2"/>
    <mergeCell ref="W2:X2"/>
    <mergeCell ref="Y2:Z2"/>
    <mergeCell ref="AA2:AB2"/>
    <mergeCell ref="Y89:Z89"/>
    <mergeCell ref="U81:V81"/>
    <mergeCell ref="BU97:BV97"/>
    <mergeCell ref="AS97:BF97"/>
    <mergeCell ref="BU98:BV98"/>
    <mergeCell ref="AE97:AF97"/>
    <mergeCell ref="AG97:AH97"/>
    <mergeCell ref="AI97:AJ97"/>
    <mergeCell ref="AK97:AL97"/>
    <mergeCell ref="AM97:AN97"/>
    <mergeCell ref="O97:P97"/>
    <mergeCell ref="Q97:R97"/>
    <mergeCell ref="S97:T97"/>
    <mergeCell ref="U97:V97"/>
    <mergeCell ref="W97:X97"/>
    <mergeCell ref="Y97:Z97"/>
    <mergeCell ref="AA97:AB97"/>
    <mergeCell ref="AC97:AD97"/>
    <mergeCell ref="BG97:BT97"/>
    <mergeCell ref="BG98:BT98"/>
    <mergeCell ref="A98:C98"/>
    <mergeCell ref="E97:F97"/>
    <mergeCell ref="G97:H97"/>
    <mergeCell ref="I97:J97"/>
    <mergeCell ref="K97:L97"/>
    <mergeCell ref="M97:N97"/>
    <mergeCell ref="AZ83:BF83"/>
    <mergeCell ref="AS83:AY83"/>
    <mergeCell ref="AS90:BF90"/>
    <mergeCell ref="AS89:BF89"/>
    <mergeCell ref="AK98:AL98"/>
    <mergeCell ref="AM98:AN98"/>
    <mergeCell ref="AO98:AP98"/>
    <mergeCell ref="AQ98:AR98"/>
    <mergeCell ref="AS98:BF98"/>
    <mergeCell ref="AQ89:AR89"/>
    <mergeCell ref="AQ90:AR90"/>
    <mergeCell ref="AA98:AB98"/>
    <mergeCell ref="AC98:AD98"/>
    <mergeCell ref="AE98:AF98"/>
    <mergeCell ref="AG98:AH98"/>
    <mergeCell ref="AI98:AJ98"/>
    <mergeCell ref="AO97:AP97"/>
    <mergeCell ref="AQ97:AR97"/>
  </mergeCells>
  <hyperlinks>
    <hyperlink ref="A78:E78" r:id="rId1" display="3- Sobre os valores cobrados 2004/2007 e arrecadados 2004/2006, ver Nota Técnica nº 001/2008/DGRH." xr:uid="{00000000-0004-0000-0000-000000000000}"/>
    <hyperlink ref="A86" r:id="rId2" display="3- Sobre os valores cobrados 2004/2007 e arrecadados 2004/2006, ver Nota Técnica nº 001/2008/DGRH." xr:uid="{C1E6D8A0-28D0-46EB-B18A-0B47733628EA}"/>
    <hyperlink ref="A94" r:id="rId3" display="3- Sobre os valores cobrados 2004/2007 e arrecadados 2004/2006, ver Nota Técnica nº 001/2008/DGRH." xr:uid="{3F5BC614-D190-404D-86FA-66562A3D3BC9}"/>
    <hyperlink ref="A100" r:id="rId4" display="3- Sobre os valores cobrados 2004/2007 e arrecadados 2004/2006, ver Nota Técnica nº 001/2008/DGRH." xr:uid="{AE549DE7-C858-4D72-8A24-EFA3BBC082E9}"/>
  </hyperlinks>
  <printOptions horizontalCentered="1" verticalCentered="1"/>
  <pageMargins left="0" right="0" top="0.78740157480314965" bottom="0.78740157480314965" header="0.31496062992125984" footer="0.31496062992125984"/>
  <pageSetup paperSize="8" scale="35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0"/>
  <sheetViews>
    <sheetView workbookViewId="0">
      <selection sqref="A1:H1"/>
    </sheetView>
  </sheetViews>
  <sheetFormatPr defaultRowHeight="15" x14ac:dyDescent="0.25"/>
  <cols>
    <col min="1" max="1" width="18.140625" style="5" customWidth="1"/>
    <col min="2" max="2" width="39" style="5" bestFit="1" customWidth="1"/>
    <col min="3" max="3" width="8.5703125" style="5" bestFit="1" customWidth="1"/>
    <col min="4" max="4" width="6.7109375" style="5" bestFit="1" customWidth="1"/>
    <col min="5" max="8" width="12.28515625" style="5" customWidth="1"/>
    <col min="9" max="9" width="10.140625" bestFit="1" customWidth="1"/>
    <col min="10" max="10" width="15.140625" customWidth="1"/>
    <col min="11" max="11" width="14" bestFit="1" customWidth="1"/>
    <col min="12" max="13" width="15.28515625" customWidth="1"/>
  </cols>
  <sheetData>
    <row r="1" spans="1:13" s="46" customFormat="1" ht="12.75" x14ac:dyDescent="0.2">
      <c r="A1" s="253" t="s">
        <v>112</v>
      </c>
      <c r="B1" s="254"/>
      <c r="C1" s="254"/>
      <c r="D1" s="254"/>
      <c r="E1" s="254"/>
      <c r="F1" s="254"/>
      <c r="G1" s="254"/>
      <c r="H1" s="255"/>
    </row>
    <row r="2" spans="1:13" s="7" customFormat="1" ht="12.75" x14ac:dyDescent="0.2">
      <c r="A2" s="250" t="s">
        <v>0</v>
      </c>
      <c r="B2" s="223"/>
      <c r="C2" s="223" t="s">
        <v>1</v>
      </c>
      <c r="D2" s="223" t="s">
        <v>2</v>
      </c>
      <c r="E2" s="196">
        <v>2017</v>
      </c>
      <c r="F2" s="196"/>
      <c r="G2" s="196" t="s">
        <v>3</v>
      </c>
      <c r="H2" s="256"/>
    </row>
    <row r="3" spans="1:13" s="7" customFormat="1" ht="12.75" x14ac:dyDescent="0.2">
      <c r="A3" s="250"/>
      <c r="B3" s="223"/>
      <c r="C3" s="223"/>
      <c r="D3" s="223"/>
      <c r="E3" s="108" t="s">
        <v>82</v>
      </c>
      <c r="F3" s="108" t="s">
        <v>6</v>
      </c>
      <c r="G3" s="108" t="s">
        <v>5</v>
      </c>
      <c r="H3" s="107" t="s">
        <v>6</v>
      </c>
    </row>
    <row r="4" spans="1:13" s="7" customFormat="1" ht="12.75" x14ac:dyDescent="0.2">
      <c r="A4" s="233" t="s">
        <v>39</v>
      </c>
      <c r="B4" s="17" t="s">
        <v>74</v>
      </c>
      <c r="C4" s="1" t="s">
        <v>7</v>
      </c>
      <c r="D4" s="2">
        <v>37681</v>
      </c>
      <c r="E4" s="112">
        <f>Cobranca_Finalidade!BM5/1000000</f>
        <v>11.819302169999995</v>
      </c>
      <c r="F4" s="112">
        <f>Cobranca_Finalidade!BT5/1000000</f>
        <v>11.702172479999998</v>
      </c>
      <c r="G4" s="112">
        <f>Cobranca_Finalidade!BU5/1000000</f>
        <v>156.14829155999996</v>
      </c>
      <c r="H4" s="119">
        <f>Cobranca_Finalidade!BV5/1000000</f>
        <v>152.83482982999999</v>
      </c>
      <c r="J4" s="190"/>
      <c r="K4" s="190"/>
      <c r="L4" s="190"/>
      <c r="M4" s="190"/>
    </row>
    <row r="5" spans="1:13" s="7" customFormat="1" ht="15" customHeight="1" x14ac:dyDescent="0.2">
      <c r="A5" s="233"/>
      <c r="B5" s="17" t="s">
        <v>72</v>
      </c>
      <c r="C5" s="1" t="s">
        <v>7</v>
      </c>
      <c r="D5" s="2">
        <v>38718</v>
      </c>
      <c r="E5" s="112">
        <f>Cobranca_Finalidade!BM6/1000000</f>
        <v>19.852862429999998</v>
      </c>
      <c r="F5" s="112">
        <f>Cobranca_Finalidade!BT6/1000000</f>
        <v>19.387931339999994</v>
      </c>
      <c r="G5" s="112">
        <f>Cobranca_Finalidade!BU6/1000000</f>
        <v>205.75363787999999</v>
      </c>
      <c r="H5" s="119">
        <f>Cobranca_Finalidade!BV6/1000000</f>
        <v>190.97634428300003</v>
      </c>
      <c r="J5" s="190"/>
      <c r="K5" s="190"/>
      <c r="L5" s="190"/>
      <c r="M5" s="190"/>
    </row>
    <row r="6" spans="1:13" s="7" customFormat="1" ht="12.75" x14ac:dyDescent="0.2">
      <c r="A6" s="233"/>
      <c r="B6" s="17" t="s">
        <v>73</v>
      </c>
      <c r="C6" s="1" t="s">
        <v>7</v>
      </c>
      <c r="D6" s="2">
        <v>40360</v>
      </c>
      <c r="E6" s="112">
        <f>Cobranca_Finalidade!BM7/1000000</f>
        <v>23.390332459999986</v>
      </c>
      <c r="F6" s="112">
        <f>Cobranca_Finalidade!BT7/1000000</f>
        <v>22.292814119999989</v>
      </c>
      <c r="G6" s="112">
        <f>Cobranca_Finalidade!BU7/1000000</f>
        <v>169.07268153999996</v>
      </c>
      <c r="H6" s="119">
        <f>Cobranca_Finalidade!BV7/1000000</f>
        <v>160.26579348000001</v>
      </c>
      <c r="J6" s="190"/>
      <c r="K6" s="190"/>
      <c r="L6" s="190"/>
      <c r="M6" s="190"/>
    </row>
    <row r="7" spans="1:13" s="78" customFormat="1" ht="12.75" x14ac:dyDescent="0.2">
      <c r="A7" s="233"/>
      <c r="B7" s="17" t="s">
        <v>105</v>
      </c>
      <c r="C7" s="1" t="s">
        <v>7</v>
      </c>
      <c r="D7" s="2">
        <v>40848</v>
      </c>
      <c r="E7" s="167">
        <f>Cobranca_Finalidade!BM8/1000000</f>
        <v>11.966437390000001</v>
      </c>
      <c r="F7" s="167">
        <f>Cobranca_Finalidade!BT8/1000000</f>
        <v>11.26334636</v>
      </c>
      <c r="G7" s="112">
        <f>Cobranca_Finalidade!BU8/1000000</f>
        <v>64.149617459999988</v>
      </c>
      <c r="H7" s="119">
        <f>Cobranca_Finalidade!BV8/1000000</f>
        <v>50.825359710000001</v>
      </c>
      <c r="J7" s="190"/>
      <c r="K7" s="190"/>
      <c r="L7" s="190"/>
      <c r="M7" s="190"/>
    </row>
    <row r="8" spans="1:13" s="78" customFormat="1" ht="12.75" x14ac:dyDescent="0.2">
      <c r="A8" s="233"/>
      <c r="B8" s="218" t="s">
        <v>63</v>
      </c>
      <c r="C8" s="218"/>
      <c r="D8" s="218"/>
      <c r="E8" s="114">
        <f>Cobranca_Finalidade!BM11/1000000</f>
        <v>67.02893444999998</v>
      </c>
      <c r="F8" s="114">
        <f>Cobranca_Finalidade!BT11/1000000</f>
        <v>64.646264299999984</v>
      </c>
      <c r="G8" s="114">
        <f>Cobranca_Finalidade!BU11/1000000</f>
        <v>595.12422843999991</v>
      </c>
      <c r="H8" s="120">
        <f>Cobranca_Finalidade!BV11/1000000</f>
        <v>554.90232730299999</v>
      </c>
      <c r="J8" s="190"/>
      <c r="K8" s="190"/>
      <c r="L8" s="190"/>
      <c r="M8" s="190"/>
    </row>
    <row r="9" spans="1:13" s="78" customFormat="1" ht="12.75" x14ac:dyDescent="0.2">
      <c r="A9" s="239" t="s">
        <v>106</v>
      </c>
      <c r="B9" s="4" t="s">
        <v>103</v>
      </c>
      <c r="C9" s="1" t="s">
        <v>28</v>
      </c>
      <c r="D9" s="8">
        <v>35370</v>
      </c>
      <c r="E9" s="168"/>
      <c r="F9" s="168"/>
      <c r="G9" s="113">
        <f>Cobranca_Finalidade!BU12/1000000</f>
        <v>148.18611035000001</v>
      </c>
      <c r="H9" s="127">
        <f>Cobranca_Finalidade!BV12/1000000</f>
        <v>136.98141539</v>
      </c>
      <c r="J9" s="64"/>
      <c r="K9" s="137"/>
      <c r="L9" s="137"/>
      <c r="M9" s="137"/>
    </row>
    <row r="10" spans="1:13" s="78" customFormat="1" ht="12.75" x14ac:dyDescent="0.2">
      <c r="A10" s="239"/>
      <c r="B10" s="4" t="s">
        <v>83</v>
      </c>
      <c r="C10" s="72" t="s">
        <v>28</v>
      </c>
      <c r="D10" s="73">
        <v>35370</v>
      </c>
      <c r="E10" s="169">
        <f>Cobranca_Finalidade!BM13/1000000</f>
        <v>0.242644</v>
      </c>
      <c r="F10" s="169">
        <f>Cobranca_Finalidade!BT13/1000000</f>
        <v>0.241539</v>
      </c>
      <c r="G10" s="113">
        <f>Cobranca_Finalidade!BU13/1000000</f>
        <v>3.2243823199999997</v>
      </c>
      <c r="H10" s="127">
        <f>Cobranca_Finalidade!BV13/1000000</f>
        <v>1.6748606700000002</v>
      </c>
      <c r="J10" s="64"/>
      <c r="K10" s="137"/>
      <c r="L10" s="137"/>
      <c r="M10" s="137"/>
    </row>
    <row r="11" spans="1:13" s="78" customFormat="1" ht="12.75" x14ac:dyDescent="0.2">
      <c r="A11" s="239"/>
      <c r="B11" s="4" t="s">
        <v>84</v>
      </c>
      <c r="C11" s="72" t="s">
        <v>28</v>
      </c>
      <c r="D11" s="73">
        <f t="shared" ref="D11:D20" si="0">D10</f>
        <v>35370</v>
      </c>
      <c r="E11" s="169">
        <f>Cobranca_Finalidade!BM14/1000000</f>
        <v>2.447756</v>
      </c>
      <c r="F11" s="169">
        <f>Cobranca_Finalidade!BT14/1000000</f>
        <v>2.3912640000000001</v>
      </c>
      <c r="G11" s="113">
        <f>Cobranca_Finalidade!BU14/1000000</f>
        <v>16.159295979999996</v>
      </c>
      <c r="H11" s="127">
        <f>Cobranca_Finalidade!BV14/1000000</f>
        <v>15.491061890000001</v>
      </c>
      <c r="J11" s="64"/>
      <c r="K11" s="137"/>
      <c r="L11" s="137"/>
      <c r="M11" s="137"/>
    </row>
    <row r="12" spans="1:13" s="78" customFormat="1" ht="12.75" x14ac:dyDescent="0.2">
      <c r="A12" s="239"/>
      <c r="B12" s="4" t="s">
        <v>85</v>
      </c>
      <c r="C12" s="72" t="s">
        <v>28</v>
      </c>
      <c r="D12" s="73">
        <f t="shared" si="0"/>
        <v>35370</v>
      </c>
      <c r="E12" s="169">
        <f>Cobranca_Finalidade!BM15/1000000</f>
        <v>0.82206900000000005</v>
      </c>
      <c r="F12" s="169">
        <f>Cobranca_Finalidade!BT15/1000000</f>
        <v>0.82059499999999996</v>
      </c>
      <c r="G12" s="113">
        <f>Cobranca_Finalidade!BU15/1000000</f>
        <v>5.2954892899999999</v>
      </c>
      <c r="H12" s="127">
        <f>Cobranca_Finalidade!BV15/1000000</f>
        <v>5.2619610899999998</v>
      </c>
      <c r="J12" s="64"/>
      <c r="K12" s="137"/>
      <c r="L12" s="137"/>
      <c r="M12" s="137"/>
    </row>
    <row r="13" spans="1:13" s="78" customFormat="1" ht="12.75" x14ac:dyDescent="0.2">
      <c r="A13" s="239"/>
      <c r="B13" s="4" t="s">
        <v>86</v>
      </c>
      <c r="C13" s="72" t="s">
        <v>28</v>
      </c>
      <c r="D13" s="73">
        <f t="shared" si="0"/>
        <v>35370</v>
      </c>
      <c r="E13" s="169">
        <f>Cobranca_Finalidade!BM16/1000000</f>
        <v>0.74211300000000002</v>
      </c>
      <c r="F13" s="169">
        <f>Cobranca_Finalidade!BT16/1000000</f>
        <v>0.706291</v>
      </c>
      <c r="G13" s="113">
        <f>Cobranca_Finalidade!BU16/1000000</f>
        <v>5.03889984</v>
      </c>
      <c r="H13" s="127">
        <f>Cobranca_Finalidade!BV16/1000000</f>
        <v>3.9536615799999999</v>
      </c>
      <c r="J13" s="64"/>
      <c r="K13" s="137"/>
      <c r="L13" s="137"/>
      <c r="M13" s="137"/>
    </row>
    <row r="14" spans="1:13" s="78" customFormat="1" ht="12.75" x14ac:dyDescent="0.2">
      <c r="A14" s="239"/>
      <c r="B14" s="4" t="s">
        <v>87</v>
      </c>
      <c r="C14" s="72" t="s">
        <v>28</v>
      </c>
      <c r="D14" s="73">
        <f t="shared" si="0"/>
        <v>35370</v>
      </c>
      <c r="E14" s="169">
        <f>Cobranca_Finalidade!BM17/1000000</f>
        <v>169.66260700000001</v>
      </c>
      <c r="F14" s="169">
        <f>Cobranca_Finalidade!BT17/1000000</f>
        <v>169.293735</v>
      </c>
      <c r="G14" s="113">
        <f>Cobranca_Finalidade!BU17/1000000</f>
        <v>639.97539629999994</v>
      </c>
      <c r="H14" s="127">
        <f>Cobranca_Finalidade!BV17/1000000</f>
        <v>633.97234808999997</v>
      </c>
      <c r="J14" s="64"/>
      <c r="K14" s="137"/>
      <c r="L14" s="137"/>
      <c r="M14" s="137"/>
    </row>
    <row r="15" spans="1:13" s="78" customFormat="1" ht="12.75" x14ac:dyDescent="0.2">
      <c r="A15" s="239"/>
      <c r="B15" s="4" t="s">
        <v>88</v>
      </c>
      <c r="C15" s="72" t="s">
        <v>28</v>
      </c>
      <c r="D15" s="73">
        <f t="shared" si="0"/>
        <v>35370</v>
      </c>
      <c r="E15" s="169">
        <f>Cobranca_Finalidade!BM18/1000000</f>
        <v>0.39945799999999998</v>
      </c>
      <c r="F15" s="169">
        <f>Cobranca_Finalidade!BT18/1000000</f>
        <v>0.36468499999999998</v>
      </c>
      <c r="G15" s="113">
        <f>Cobranca_Finalidade!BU18/1000000</f>
        <v>3.0690642900000005</v>
      </c>
      <c r="H15" s="127">
        <f>Cobranca_Finalidade!BV18/1000000</f>
        <v>3.3336410299999999</v>
      </c>
      <c r="J15" s="64"/>
      <c r="K15" s="137"/>
      <c r="L15" s="137"/>
      <c r="M15" s="137"/>
    </row>
    <row r="16" spans="1:13" s="78" customFormat="1" ht="12.75" x14ac:dyDescent="0.2">
      <c r="A16" s="239"/>
      <c r="B16" s="4" t="s">
        <v>89</v>
      </c>
      <c r="C16" s="72" t="s">
        <v>28</v>
      </c>
      <c r="D16" s="73">
        <f t="shared" si="0"/>
        <v>35370</v>
      </c>
      <c r="E16" s="169">
        <f>Cobranca_Finalidade!BM19/1000000</f>
        <v>1.809499</v>
      </c>
      <c r="F16" s="169">
        <f>Cobranca_Finalidade!BT19/1000000</f>
        <v>1.419862</v>
      </c>
      <c r="G16" s="113">
        <f>Cobranca_Finalidade!BU19/1000000</f>
        <v>7.588322100000001</v>
      </c>
      <c r="H16" s="127">
        <f>Cobranca_Finalidade!BV19/1000000</f>
        <v>7.1442154499999999</v>
      </c>
      <c r="J16" s="64"/>
      <c r="K16" s="137"/>
      <c r="L16" s="137"/>
      <c r="M16" s="137"/>
    </row>
    <row r="17" spans="1:13" s="78" customFormat="1" ht="12.75" x14ac:dyDescent="0.2">
      <c r="A17" s="239"/>
      <c r="B17" s="4" t="s">
        <v>90</v>
      </c>
      <c r="C17" s="72" t="s">
        <v>28</v>
      </c>
      <c r="D17" s="73">
        <f t="shared" si="0"/>
        <v>35370</v>
      </c>
      <c r="E17" s="169">
        <f>Cobranca_Finalidade!BM20/1000000</f>
        <v>0.67761099999999996</v>
      </c>
      <c r="F17" s="169">
        <f>Cobranca_Finalidade!BT20/1000000</f>
        <v>0.64208600000000005</v>
      </c>
      <c r="G17" s="113">
        <f>Cobranca_Finalidade!BU20/1000000</f>
        <v>5.6338562300000001</v>
      </c>
      <c r="H17" s="127">
        <f>Cobranca_Finalidade!BV20/1000000</f>
        <v>5.9666126399999992</v>
      </c>
      <c r="J17" s="64"/>
      <c r="K17" s="137"/>
      <c r="L17" s="137"/>
      <c r="M17" s="137"/>
    </row>
    <row r="18" spans="1:13" s="78" customFormat="1" ht="12.75" x14ac:dyDescent="0.2">
      <c r="A18" s="239"/>
      <c r="B18" s="4" t="s">
        <v>91</v>
      </c>
      <c r="C18" s="72" t="s">
        <v>28</v>
      </c>
      <c r="D18" s="73">
        <f t="shared" si="0"/>
        <v>35370</v>
      </c>
      <c r="E18" s="169">
        <f>Cobranca_Finalidade!BM21/1000000</f>
        <v>2.2091120000000002</v>
      </c>
      <c r="F18" s="169">
        <f>Cobranca_Finalidade!BT21/1000000</f>
        <v>2.0141909999999998</v>
      </c>
      <c r="G18" s="113">
        <f>Cobranca_Finalidade!BU21/1000000</f>
        <v>15.352705719999998</v>
      </c>
      <c r="H18" s="127">
        <f>Cobranca_Finalidade!BV21/1000000</f>
        <v>14.79344558</v>
      </c>
      <c r="J18" s="64"/>
      <c r="K18" s="137"/>
      <c r="L18" s="137"/>
      <c r="M18" s="137"/>
    </row>
    <row r="19" spans="1:13" s="78" customFormat="1" ht="12.75" x14ac:dyDescent="0.2">
      <c r="A19" s="239"/>
      <c r="B19" s="4" t="s">
        <v>92</v>
      </c>
      <c r="C19" s="72" t="s">
        <v>28</v>
      </c>
      <c r="D19" s="73">
        <f t="shared" si="0"/>
        <v>35370</v>
      </c>
      <c r="E19" s="169">
        <f>Cobranca_Finalidade!BM22/1000000</f>
        <v>0.82492500000000002</v>
      </c>
      <c r="F19" s="169">
        <f>Cobranca_Finalidade!BT22/1000000</f>
        <v>0.81374199999999997</v>
      </c>
      <c r="G19" s="113">
        <f>Cobranca_Finalidade!BU22/1000000</f>
        <v>6.5540496400000006</v>
      </c>
      <c r="H19" s="127">
        <f>Cobranca_Finalidade!BV22/1000000</f>
        <v>5.8287197700000002</v>
      </c>
      <c r="J19" s="64"/>
      <c r="K19" s="137"/>
      <c r="L19" s="137"/>
      <c r="M19" s="137"/>
    </row>
    <row r="20" spans="1:13" s="78" customFormat="1" ht="12.75" x14ac:dyDescent="0.2">
      <c r="A20" s="239"/>
      <c r="B20" s="4" t="s">
        <v>93</v>
      </c>
      <c r="C20" s="72" t="s">
        <v>28</v>
      </c>
      <c r="D20" s="73">
        <f t="shared" si="0"/>
        <v>35370</v>
      </c>
      <c r="E20" s="169">
        <f>Cobranca_Finalidade!BM23/1000000</f>
        <v>3.4718819999999999</v>
      </c>
      <c r="F20" s="169">
        <f>Cobranca_Finalidade!BT23/1000000</f>
        <v>3.2241379999999999</v>
      </c>
      <c r="G20" s="113">
        <f>Cobranca_Finalidade!BU23/1000000</f>
        <v>20.55278933</v>
      </c>
      <c r="H20" s="127">
        <f>Cobranca_Finalidade!BV23/1000000</f>
        <v>17.553259530000002</v>
      </c>
      <c r="J20" s="64"/>
      <c r="K20" s="137"/>
      <c r="L20" s="137"/>
      <c r="M20" s="137"/>
    </row>
    <row r="21" spans="1:13" s="78" customFormat="1" ht="12.75" x14ac:dyDescent="0.2">
      <c r="A21" s="239"/>
      <c r="B21" s="225" t="s">
        <v>40</v>
      </c>
      <c r="C21" s="225"/>
      <c r="D21" s="225"/>
      <c r="E21" s="115">
        <f>Cobranca_Finalidade!BM24/1000000</f>
        <v>183.309676</v>
      </c>
      <c r="F21" s="115">
        <f>Cobranca_Finalidade!BT24/1000000</f>
        <v>181.93212800000001</v>
      </c>
      <c r="G21" s="115">
        <f>Cobranca_Finalidade!BU24/1000000</f>
        <v>876.63036138999996</v>
      </c>
      <c r="H21" s="128">
        <f>Cobranca_Finalidade!BV24/1000000</f>
        <v>851.95520270999987</v>
      </c>
      <c r="I21" s="191"/>
      <c r="J21" s="191"/>
      <c r="K21" s="191"/>
      <c r="L21" s="191"/>
      <c r="M21" s="137"/>
    </row>
    <row r="22" spans="1:13" s="78" customFormat="1" ht="12.75" x14ac:dyDescent="0.2">
      <c r="A22" s="219" t="s">
        <v>109</v>
      </c>
      <c r="B22" s="17" t="s">
        <v>48</v>
      </c>
      <c r="C22" s="1" t="s">
        <v>10</v>
      </c>
      <c r="D22" s="2">
        <v>37987</v>
      </c>
      <c r="E22" s="112">
        <f>Cobranca_Finalidade!BM25/1000000</f>
        <v>1.7793300000000001</v>
      </c>
      <c r="F22" s="112">
        <f>Cobranca_Finalidade!BT25/1000000</f>
        <v>1.0516479999999999</v>
      </c>
      <c r="G22" s="112">
        <f>Cobranca_Finalidade!BU25/1000000</f>
        <v>11.327544969999998</v>
      </c>
      <c r="H22" s="119">
        <f>Cobranca_Finalidade!BV25/1000000</f>
        <v>9.9356387200000018</v>
      </c>
      <c r="J22" s="64"/>
      <c r="K22" s="137"/>
      <c r="L22" s="137"/>
      <c r="M22" s="137"/>
    </row>
    <row r="23" spans="1:13" s="78" customFormat="1" ht="12.75" x14ac:dyDescent="0.2">
      <c r="A23" s="219"/>
      <c r="B23" s="17" t="s">
        <v>49</v>
      </c>
      <c r="C23" s="1" t="s">
        <v>10</v>
      </c>
      <c r="D23" s="2">
        <v>37987</v>
      </c>
      <c r="E23" s="112">
        <f>Cobranca_Finalidade!BM26/1000000</f>
        <v>1.619318</v>
      </c>
      <c r="F23" s="112">
        <f>Cobranca_Finalidade!BT26/1000000</f>
        <v>1.4694199999999999</v>
      </c>
      <c r="G23" s="112">
        <f>Cobranca_Finalidade!BU26/1000000</f>
        <v>7.8991724200000002</v>
      </c>
      <c r="H23" s="119">
        <f>Cobranca_Finalidade!BV26/1000000</f>
        <v>8.4016402100000001</v>
      </c>
      <c r="J23" s="64"/>
      <c r="K23" s="137"/>
      <c r="L23" s="137"/>
      <c r="M23" s="137"/>
    </row>
    <row r="24" spans="1:13" s="78" customFormat="1" ht="12.75" x14ac:dyDescent="0.2">
      <c r="A24" s="219"/>
      <c r="B24" s="17" t="s">
        <v>107</v>
      </c>
      <c r="C24" s="1" t="s">
        <v>10</v>
      </c>
      <c r="D24" s="2">
        <v>37987</v>
      </c>
      <c r="E24" s="112">
        <f>Cobranca_Finalidade!BM27/1000000</f>
        <v>0.78668199999999999</v>
      </c>
      <c r="F24" s="112">
        <f>Cobranca_Finalidade!BT27/1000000</f>
        <v>0.73058199999999995</v>
      </c>
      <c r="G24" s="112">
        <f>Cobranca_Finalidade!BU27/1000000</f>
        <v>6.2416208499999994</v>
      </c>
      <c r="H24" s="119">
        <f>Cobranca_Finalidade!BV27/1000000</f>
        <v>6.9616415700000003</v>
      </c>
      <c r="J24" s="64"/>
      <c r="K24" s="137"/>
      <c r="L24" s="137"/>
      <c r="M24" s="137"/>
    </row>
    <row r="25" spans="1:13" s="78" customFormat="1" ht="12.75" x14ac:dyDescent="0.2">
      <c r="A25" s="219"/>
      <c r="B25" s="143" t="s">
        <v>50</v>
      </c>
      <c r="C25" s="1" t="s">
        <v>10</v>
      </c>
      <c r="D25" s="2">
        <v>37987</v>
      </c>
      <c r="E25" s="112">
        <f>Cobranca_Finalidade!BM28/1000000</f>
        <v>0.79256000000000004</v>
      </c>
      <c r="F25" s="112">
        <f>Cobranca_Finalidade!BT28/1000000</f>
        <v>0.48540100000000003</v>
      </c>
      <c r="G25" s="112">
        <f>Cobranca_Finalidade!BU28/1000000</f>
        <v>2.7564110300000002</v>
      </c>
      <c r="H25" s="119">
        <f>Cobranca_Finalidade!BV28/1000000</f>
        <v>2.8567064500000003</v>
      </c>
      <c r="J25" s="64"/>
      <c r="K25" s="137"/>
      <c r="L25" s="137"/>
      <c r="M25" s="137"/>
    </row>
    <row r="26" spans="1:13" s="7" customFormat="1" ht="12.75" x14ac:dyDescent="0.2">
      <c r="A26" s="219"/>
      <c r="B26" s="143" t="s">
        <v>51</v>
      </c>
      <c r="C26" s="1" t="s">
        <v>10</v>
      </c>
      <c r="D26" s="2">
        <v>38047</v>
      </c>
      <c r="E26" s="112">
        <f>Cobranca_Finalidade!BM29/1000000</f>
        <v>7.7518089999999997</v>
      </c>
      <c r="F26" s="112">
        <f>Cobranca_Finalidade!BT29/1000000</f>
        <v>7.3150890000000004</v>
      </c>
      <c r="G26" s="112">
        <f>Cobranca_Finalidade!BU29/1000000</f>
        <v>40.275217550000008</v>
      </c>
      <c r="H26" s="119">
        <f>Cobranca_Finalidade!BV29/1000000</f>
        <v>37.937483519999994</v>
      </c>
      <c r="J26" s="64"/>
      <c r="K26" s="137"/>
      <c r="L26" s="137"/>
      <c r="M26" s="137"/>
    </row>
    <row r="27" spans="1:13" s="7" customFormat="1" ht="12.75" x14ac:dyDescent="0.2">
      <c r="A27" s="219"/>
      <c r="B27" s="143" t="s">
        <v>52</v>
      </c>
      <c r="C27" s="1" t="s">
        <v>10</v>
      </c>
      <c r="D27" s="2">
        <v>38047</v>
      </c>
      <c r="E27" s="112">
        <f>Cobranca_Finalidade!BM30/1000000</f>
        <v>0.59897500000000004</v>
      </c>
      <c r="F27" s="112">
        <f>Cobranca_Finalidade!BT30/1000000</f>
        <v>0.59390699999999996</v>
      </c>
      <c r="G27" s="112">
        <f>Cobranca_Finalidade!BU30/1000000</f>
        <v>2.8020331799999996</v>
      </c>
      <c r="H27" s="119">
        <f>Cobranca_Finalidade!BV30/1000000</f>
        <v>3.2905748200000002</v>
      </c>
      <c r="J27" s="64"/>
      <c r="K27" s="137"/>
      <c r="L27" s="137"/>
      <c r="M27" s="137"/>
    </row>
    <row r="28" spans="1:13" s="7" customFormat="1" ht="12.75" x14ac:dyDescent="0.2">
      <c r="A28" s="219"/>
      <c r="B28" s="143" t="s">
        <v>27</v>
      </c>
      <c r="C28" s="1" t="s">
        <v>10</v>
      </c>
      <c r="D28" s="2">
        <v>38047</v>
      </c>
      <c r="E28" s="112">
        <f>Cobranca_Finalidade!BM31/1000000</f>
        <v>37.789527999999997</v>
      </c>
      <c r="F28" s="112">
        <f>Cobranca_Finalidade!BT31/1000000</f>
        <v>36.166186000000003</v>
      </c>
      <c r="G28" s="112">
        <f>Cobranca_Finalidade!BU31/1000000</f>
        <v>229.87540649000002</v>
      </c>
      <c r="H28" s="119">
        <f>Cobranca_Finalidade!BV31/1000000</f>
        <v>190.54828584999998</v>
      </c>
      <c r="J28" s="64"/>
      <c r="K28" s="137"/>
      <c r="L28" s="137"/>
      <c r="M28" s="137"/>
    </row>
    <row r="29" spans="1:13" s="7" customFormat="1" ht="12.75" x14ac:dyDescent="0.2">
      <c r="A29" s="219"/>
      <c r="B29" s="143" t="s">
        <v>53</v>
      </c>
      <c r="C29" s="1" t="s">
        <v>10</v>
      </c>
      <c r="D29" s="2">
        <v>38047</v>
      </c>
      <c r="E29" s="112">
        <f>Cobranca_Finalidade!BM32/1000000</f>
        <v>0.10954999999999999</v>
      </c>
      <c r="F29" s="112">
        <f>Cobranca_Finalidade!BT32/1000000</f>
        <v>0.104923</v>
      </c>
      <c r="G29" s="112">
        <f>Cobranca_Finalidade!BU32/1000000</f>
        <v>0.63145493999999991</v>
      </c>
      <c r="H29" s="119">
        <f>Cobranca_Finalidade!BV32/1000000</f>
        <v>0.56024167999999996</v>
      </c>
      <c r="J29" s="64"/>
      <c r="K29" s="137"/>
      <c r="L29" s="137"/>
      <c r="M29" s="137"/>
    </row>
    <row r="30" spans="1:13" s="7" customFormat="1" ht="12.75" x14ac:dyDescent="0.2">
      <c r="A30" s="219"/>
      <c r="B30" s="17" t="s">
        <v>54</v>
      </c>
      <c r="C30" s="1" t="s">
        <v>10</v>
      </c>
      <c r="D30" s="2">
        <v>38047</v>
      </c>
      <c r="E30" s="112">
        <f>Cobranca_Finalidade!BM33/1000000</f>
        <v>1.217752578</v>
      </c>
      <c r="F30" s="112">
        <f>Cobranca_Finalidade!BT33/1000000</f>
        <v>1.2101150000000001</v>
      </c>
      <c r="G30" s="112">
        <f>Cobranca_Finalidade!BU33/1000000</f>
        <v>12.781836007999999</v>
      </c>
      <c r="H30" s="119">
        <f>Cobranca_Finalidade!BV33/1000000</f>
        <v>13.678129800000001</v>
      </c>
      <c r="J30" s="64"/>
      <c r="K30" s="137"/>
      <c r="L30" s="137"/>
      <c r="M30" s="137"/>
    </row>
    <row r="31" spans="1:13" s="7" customFormat="1" ht="12.75" x14ac:dyDescent="0.2">
      <c r="A31" s="219"/>
      <c r="B31" s="17" t="s">
        <v>55</v>
      </c>
      <c r="C31" s="1" t="s">
        <v>10</v>
      </c>
      <c r="D31" s="2">
        <v>38047</v>
      </c>
      <c r="E31" s="112">
        <f>Cobranca_Finalidade!BM34/1000000</f>
        <v>1.9651380000000001</v>
      </c>
      <c r="F31" s="112">
        <f>Cobranca_Finalidade!BT34/1000000</f>
        <v>1.8602989999999999</v>
      </c>
      <c r="G31" s="112">
        <f>Cobranca_Finalidade!BU34/1000000</f>
        <v>11.649693669999998</v>
      </c>
      <c r="H31" s="119">
        <f>Cobranca_Finalidade!BV34/1000000</f>
        <v>13.10147654</v>
      </c>
      <c r="J31" s="64"/>
      <c r="K31" s="137"/>
      <c r="L31" s="137"/>
      <c r="M31" s="137"/>
    </row>
    <row r="32" spans="1:13" s="7" customFormat="1" ht="12.75" x14ac:dyDescent="0.2">
      <c r="A32" s="219"/>
      <c r="B32" s="218" t="s">
        <v>41</v>
      </c>
      <c r="C32" s="218"/>
      <c r="D32" s="218"/>
      <c r="E32" s="114">
        <f>Cobranca_Finalidade!BM35/1000000</f>
        <v>54.410642578000001</v>
      </c>
      <c r="F32" s="114">
        <f>Cobranca_Finalidade!BT35/1000000</f>
        <v>50.987569999999998</v>
      </c>
      <c r="G32" s="114">
        <f>Cobranca_Finalidade!BU35/1000000</f>
        <v>326.24039110800004</v>
      </c>
      <c r="H32" s="120">
        <f>Cobranca_Finalidade!BV35/1000000</f>
        <v>287.27181916000001</v>
      </c>
      <c r="I32" s="123"/>
      <c r="J32" s="123"/>
      <c r="K32" s="123"/>
      <c r="L32" s="123"/>
      <c r="M32" s="137"/>
    </row>
    <row r="33" spans="1:13" s="7" customFormat="1" ht="12.75" x14ac:dyDescent="0.2">
      <c r="A33" s="239" t="s">
        <v>38</v>
      </c>
      <c r="B33" s="143" t="s">
        <v>12</v>
      </c>
      <c r="C33" s="1" t="s">
        <v>13</v>
      </c>
      <c r="D33" s="2">
        <v>39083</v>
      </c>
      <c r="E33" s="116">
        <f>Cobranca_Finalidade!BM36/1000000</f>
        <v>3.3320357899999999</v>
      </c>
      <c r="F33" s="116">
        <f>Cobranca_Finalidade!BT36/1000000</f>
        <v>3.16804117</v>
      </c>
      <c r="G33" s="112">
        <f>Cobranca_Finalidade!BU36/1000000</f>
        <v>33.589977090000005</v>
      </c>
      <c r="H33" s="119">
        <f>Cobranca_Finalidade!BV36/1000000</f>
        <v>32.955481749999997</v>
      </c>
      <c r="I33" s="182"/>
      <c r="J33" s="64"/>
      <c r="K33" s="137"/>
      <c r="L33" s="137"/>
      <c r="M33" s="137"/>
    </row>
    <row r="34" spans="1:13" s="7" customFormat="1" ht="12.75" x14ac:dyDescent="0.2">
      <c r="A34" s="239"/>
      <c r="B34" s="143" t="s">
        <v>16</v>
      </c>
      <c r="C34" s="1" t="s">
        <v>13</v>
      </c>
      <c r="D34" s="2">
        <v>39083</v>
      </c>
      <c r="E34" s="112">
        <f>Cobranca_Finalidade!BM37/1000000</f>
        <v>18.952626759999998</v>
      </c>
      <c r="F34" s="112">
        <f>Cobranca_Finalidade!BT37/1000000</f>
        <v>19.725633970000001</v>
      </c>
      <c r="G34" s="112">
        <f>Cobranca_Finalidade!BU37/1000000</f>
        <v>180.07462235</v>
      </c>
      <c r="H34" s="119">
        <f>Cobranca_Finalidade!BV37/1000000</f>
        <v>168.30302728000021</v>
      </c>
      <c r="I34" s="182"/>
      <c r="J34" s="64"/>
      <c r="K34" s="137"/>
      <c r="L34" s="137"/>
      <c r="M34" s="137"/>
    </row>
    <row r="35" spans="1:13" s="7" customFormat="1" ht="12.75" x14ac:dyDescent="0.2">
      <c r="A35" s="239"/>
      <c r="B35" s="143" t="s">
        <v>30</v>
      </c>
      <c r="C35" s="1" t="s">
        <v>13</v>
      </c>
      <c r="D35" s="2">
        <v>40391</v>
      </c>
      <c r="E35" s="170">
        <f>Cobranca_Finalidade!BM38/1000000</f>
        <v>8.4126688999999999</v>
      </c>
      <c r="F35" s="170">
        <f>Cobranca_Finalidade!BT38/1000000</f>
        <v>7.5293844999999999</v>
      </c>
      <c r="G35" s="112">
        <f>Cobranca_Finalidade!BU38/1000000</f>
        <v>57.540191769999993</v>
      </c>
      <c r="H35" s="119">
        <f>Cobranca_Finalidade!BV38/1000000</f>
        <v>50.920309469999999</v>
      </c>
      <c r="I35" s="182"/>
      <c r="J35" s="64"/>
      <c r="K35" s="137"/>
      <c r="L35" s="137"/>
      <c r="M35" s="137"/>
    </row>
    <row r="36" spans="1:13" s="7" customFormat="1" ht="12.75" x14ac:dyDescent="0.2">
      <c r="A36" s="239"/>
      <c r="B36" s="4" t="s">
        <v>32</v>
      </c>
      <c r="C36" s="1" t="s">
        <v>13</v>
      </c>
      <c r="D36" s="2">
        <v>40909</v>
      </c>
      <c r="E36" s="112">
        <f>Cobranca_Finalidade!BM39/1000000</f>
        <v>8.2305257899999997</v>
      </c>
      <c r="F36" s="112">
        <f>Cobranca_Finalidade!BT39/1000000</f>
        <v>8.2177970900000012</v>
      </c>
      <c r="G36" s="112">
        <f>Cobranca_Finalidade!BU39/1000000</f>
        <v>54.627093009999996</v>
      </c>
      <c r="H36" s="119">
        <f>Cobranca_Finalidade!BV39/1000000</f>
        <v>54.462901120000005</v>
      </c>
      <c r="I36" s="182"/>
      <c r="J36" s="64"/>
      <c r="K36" s="137"/>
      <c r="L36" s="137"/>
      <c r="M36" s="137"/>
    </row>
    <row r="37" spans="1:13" s="7" customFormat="1" ht="12.75" x14ac:dyDescent="0.2">
      <c r="A37" s="239"/>
      <c r="B37" s="143" t="s">
        <v>31</v>
      </c>
      <c r="C37" s="1" t="s">
        <v>13</v>
      </c>
      <c r="D37" s="2">
        <v>41426</v>
      </c>
      <c r="E37" s="112">
        <f>Cobranca_Finalidade!BM40/1000000</f>
        <v>6.3182055699999999</v>
      </c>
      <c r="F37" s="112">
        <f>Cobranca_Finalidade!BT40/1000000</f>
        <v>4.4746700900000009</v>
      </c>
      <c r="G37" s="112">
        <f>Cobranca_Finalidade!BU40/1000000</f>
        <v>28.703602649999997</v>
      </c>
      <c r="H37" s="119">
        <f>Cobranca_Finalidade!BV40/1000000</f>
        <v>19.368912559999998</v>
      </c>
      <c r="I37" s="182"/>
      <c r="J37" s="64"/>
      <c r="K37" s="137"/>
      <c r="L37" s="137"/>
      <c r="M37" s="137"/>
    </row>
    <row r="38" spans="1:13" s="7" customFormat="1" ht="12.75" x14ac:dyDescent="0.2">
      <c r="A38" s="239"/>
      <c r="B38" s="143" t="s">
        <v>94</v>
      </c>
      <c r="C38" s="1" t="s">
        <v>13</v>
      </c>
      <c r="D38" s="2">
        <v>41640</v>
      </c>
      <c r="E38" s="112">
        <f>Cobranca_Finalidade!BM41/1000000</f>
        <v>35.420180999999999</v>
      </c>
      <c r="F38" s="112">
        <f>Cobranca_Finalidade!BT41/1000000</f>
        <v>33.666168999999996</v>
      </c>
      <c r="G38" s="112">
        <f>Cobranca_Finalidade!BU41/1000000</f>
        <v>109.82490110000001</v>
      </c>
      <c r="H38" s="119">
        <f>Cobranca_Finalidade!BV41/1000000</f>
        <v>103.91297344</v>
      </c>
      <c r="I38" s="182"/>
      <c r="J38" s="64"/>
      <c r="K38" s="137"/>
      <c r="L38" s="137"/>
      <c r="M38" s="137"/>
    </row>
    <row r="39" spans="1:13" s="142" customFormat="1" ht="12.75" x14ac:dyDescent="0.2">
      <c r="A39" s="239"/>
      <c r="B39" s="143" t="s">
        <v>118</v>
      </c>
      <c r="C39" s="1" t="s">
        <v>13</v>
      </c>
      <c r="D39" s="2">
        <v>42583</v>
      </c>
      <c r="E39" s="112">
        <f>Cobranca_Finalidade!BM42/1000000</f>
        <v>7.5691457900000003</v>
      </c>
      <c r="F39" s="112">
        <f>Cobranca_Finalidade!BT42/1000000</f>
        <v>6.8227495300000003</v>
      </c>
      <c r="G39" s="112">
        <f>Cobranca_Finalidade!BU42/1000000</f>
        <v>13.32831865</v>
      </c>
      <c r="H39" s="119">
        <f>Cobranca_Finalidade!BV42/1000000</f>
        <v>11.897965660000001</v>
      </c>
      <c r="I39" s="182"/>
      <c r="J39" s="137"/>
      <c r="K39" s="137"/>
      <c r="L39" s="137"/>
      <c r="M39" s="137"/>
    </row>
    <row r="40" spans="1:13" s="142" customFormat="1" ht="12.75" x14ac:dyDescent="0.2">
      <c r="A40" s="239"/>
      <c r="B40" s="143" t="s">
        <v>119</v>
      </c>
      <c r="C40" s="1" t="s">
        <v>13</v>
      </c>
      <c r="D40" s="2">
        <v>42491</v>
      </c>
      <c r="E40" s="112">
        <f>Cobranca_Finalidade!BM43/1000000</f>
        <v>2.6760855900000005</v>
      </c>
      <c r="F40" s="112">
        <f>Cobranca_Finalidade!BT43/1000000</f>
        <v>2.5855603899999995</v>
      </c>
      <c r="G40" s="112">
        <f>Cobranca_Finalidade!BU43/1000000</f>
        <v>4.5920859400000005</v>
      </c>
      <c r="H40" s="119">
        <f>Cobranca_Finalidade!BV43/1000000</f>
        <v>4.3939996199999989</v>
      </c>
      <c r="I40" s="182"/>
      <c r="J40" s="137"/>
      <c r="K40" s="137"/>
      <c r="L40" s="137"/>
      <c r="M40" s="137"/>
    </row>
    <row r="41" spans="1:13" s="142" customFormat="1" ht="12.75" x14ac:dyDescent="0.2">
      <c r="A41" s="239"/>
      <c r="B41" s="143" t="s">
        <v>120</v>
      </c>
      <c r="C41" s="1" t="s">
        <v>13</v>
      </c>
      <c r="D41" s="2">
        <v>42583</v>
      </c>
      <c r="E41" s="112">
        <f>Cobranca_Finalidade!BM44/1000000</f>
        <v>0.70036759000000004</v>
      </c>
      <c r="F41" s="112">
        <f>Cobranca_Finalidade!BT44/1000000</f>
        <v>0.67775984999999994</v>
      </c>
      <c r="G41" s="112">
        <f>Cobranca_Finalidade!BU44/1000000</f>
        <v>0.93676633000000009</v>
      </c>
      <c r="H41" s="119">
        <f>Cobranca_Finalidade!BV44/1000000</f>
        <v>0.90940695999999999</v>
      </c>
      <c r="I41" s="182"/>
      <c r="J41" s="137"/>
      <c r="K41" s="137"/>
      <c r="L41" s="137"/>
      <c r="M41" s="137"/>
    </row>
    <row r="42" spans="1:13" s="142" customFormat="1" ht="12.75" x14ac:dyDescent="0.2">
      <c r="A42" s="239"/>
      <c r="B42" s="143" t="s">
        <v>142</v>
      </c>
      <c r="C42" s="1" t="s">
        <v>13</v>
      </c>
      <c r="D42" s="2">
        <v>42948</v>
      </c>
      <c r="E42" s="112">
        <f>Cobranca_Finalidade!BM45/1000000</f>
        <v>1.1108550400000001</v>
      </c>
      <c r="F42" s="112">
        <f>Cobranca_Finalidade!BT45/1000000</f>
        <v>0.94450984999999987</v>
      </c>
      <c r="G42" s="112">
        <f>Cobranca_Finalidade!BU45/1000000</f>
        <v>1.1108550400000001</v>
      </c>
      <c r="H42" s="119">
        <f>Cobranca_Finalidade!BV45/1000000</f>
        <v>0.94450984999999987</v>
      </c>
      <c r="I42" s="182"/>
      <c r="J42" s="137"/>
      <c r="K42" s="137"/>
      <c r="L42" s="137"/>
      <c r="M42" s="137"/>
    </row>
    <row r="43" spans="1:13" s="142" customFormat="1" ht="12.75" x14ac:dyDescent="0.2">
      <c r="A43" s="239"/>
      <c r="B43" s="143" t="s">
        <v>147</v>
      </c>
      <c r="C43" s="1" t="s">
        <v>13</v>
      </c>
      <c r="D43" s="2">
        <v>43009</v>
      </c>
      <c r="E43" s="112">
        <f>Cobranca_Finalidade!BM46/1000000</f>
        <v>0.42624344999999997</v>
      </c>
      <c r="F43" s="112">
        <f>Cobranca_Finalidade!BT46/1000000</f>
        <v>0.24395951000000002</v>
      </c>
      <c r="G43" s="112">
        <f>Cobranca_Finalidade!BU46/1000000</f>
        <v>0.42624344999999997</v>
      </c>
      <c r="H43" s="119">
        <f>Cobranca_Finalidade!BV46/1000000</f>
        <v>0.24395951000000002</v>
      </c>
      <c r="I43" s="182"/>
      <c r="J43" s="137"/>
      <c r="K43" s="137"/>
      <c r="L43" s="137"/>
      <c r="M43" s="137"/>
    </row>
    <row r="44" spans="1:13" s="142" customFormat="1" ht="12.75" x14ac:dyDescent="0.2">
      <c r="A44" s="239"/>
      <c r="B44" s="143" t="s">
        <v>143</v>
      </c>
      <c r="C44" s="1" t="s">
        <v>13</v>
      </c>
      <c r="D44" s="2">
        <v>43009</v>
      </c>
      <c r="E44" s="112">
        <f>Cobranca_Finalidade!BM47/1000000</f>
        <v>0.33599076999999999</v>
      </c>
      <c r="F44" s="112">
        <f>Cobranca_Finalidade!BT47/1000000</f>
        <v>0.26968882999999999</v>
      </c>
      <c r="G44" s="112">
        <f>Cobranca_Finalidade!BU47/1000000</f>
        <v>0.33599076999999999</v>
      </c>
      <c r="H44" s="119">
        <f>Cobranca_Finalidade!BV47/1000000</f>
        <v>0.26968882999999999</v>
      </c>
      <c r="I44" s="182"/>
      <c r="J44" s="137"/>
      <c r="K44" s="137"/>
      <c r="L44" s="137"/>
      <c r="M44" s="137"/>
    </row>
    <row r="45" spans="1:13" s="7" customFormat="1" ht="12.75" x14ac:dyDescent="0.2">
      <c r="A45" s="239"/>
      <c r="B45" s="225" t="s">
        <v>42</v>
      </c>
      <c r="C45" s="225"/>
      <c r="D45" s="225"/>
      <c r="E45" s="115">
        <f>Cobranca_Finalidade!BM50/1000000</f>
        <v>93.484932040000018</v>
      </c>
      <c r="F45" s="115">
        <f>Cobranca_Finalidade!BT50/1000000</f>
        <v>88.325923779999997</v>
      </c>
      <c r="G45" s="115">
        <f>Cobranca_Finalidade!BU50/1000000</f>
        <v>485.09064814999994</v>
      </c>
      <c r="H45" s="128">
        <f>Cobranca_Finalidade!BV50/1000000</f>
        <v>448.58313605000023</v>
      </c>
      <c r="I45" s="123"/>
      <c r="J45" s="123"/>
      <c r="K45" s="123"/>
      <c r="L45" s="123"/>
      <c r="M45" s="137"/>
    </row>
    <row r="46" spans="1:13" s="7" customFormat="1" ht="12.75" x14ac:dyDescent="0.2">
      <c r="A46" s="233" t="s">
        <v>44</v>
      </c>
      <c r="B46" s="17" t="s">
        <v>17</v>
      </c>
      <c r="C46" s="1" t="s">
        <v>14</v>
      </c>
      <c r="D46" s="2">
        <v>40238</v>
      </c>
      <c r="E46" s="112">
        <f>Cobranca_Finalidade!BM51/1000000</f>
        <v>0.14855852</v>
      </c>
      <c r="F46" s="112">
        <f>Cobranca_Finalidade!BT51/1000000</f>
        <v>0.14055500000000001</v>
      </c>
      <c r="G46" s="116">
        <f>Cobranca_Finalidade!BU51/1000000</f>
        <v>0.80271758989999986</v>
      </c>
      <c r="H46" s="129">
        <f>Cobranca_Finalidade!BV51/1000000</f>
        <v>0.79162360999999992</v>
      </c>
      <c r="I46" s="183"/>
      <c r="J46" s="64"/>
      <c r="K46" s="137"/>
      <c r="L46" s="137"/>
      <c r="M46" s="137"/>
    </row>
    <row r="47" spans="1:13" s="7" customFormat="1" ht="12.75" x14ac:dyDescent="0.2">
      <c r="A47" s="233"/>
      <c r="B47" s="17" t="s">
        <v>19</v>
      </c>
      <c r="C47" s="1" t="s">
        <v>14</v>
      </c>
      <c r="D47" s="2">
        <v>40238</v>
      </c>
      <c r="E47" s="112">
        <f>Cobranca_Finalidade!BM52/1000000</f>
        <v>10.868409590000002</v>
      </c>
      <c r="F47" s="112">
        <f>Cobranca_Finalidade!BT52/1000000</f>
        <v>8.6408180399999992</v>
      </c>
      <c r="G47" s="116">
        <f>Cobranca_Finalidade!BU52/1000000</f>
        <v>81.921198177199983</v>
      </c>
      <c r="H47" s="129">
        <f>Cobranca_Finalidade!BV52/1000000</f>
        <v>69.300628529999997</v>
      </c>
      <c r="I47" s="183"/>
      <c r="J47" s="64"/>
      <c r="K47" s="137"/>
      <c r="L47" s="137"/>
      <c r="M47" s="137"/>
    </row>
    <row r="48" spans="1:13" s="7" customFormat="1" ht="12.75" x14ac:dyDescent="0.2">
      <c r="A48" s="233"/>
      <c r="B48" s="17" t="s">
        <v>20</v>
      </c>
      <c r="C48" s="1" t="s">
        <v>14</v>
      </c>
      <c r="D48" s="2">
        <v>40238</v>
      </c>
      <c r="E48" s="112">
        <f>Cobranca_Finalidade!BM53/1000000</f>
        <v>5.7773791699999997</v>
      </c>
      <c r="F48" s="112">
        <f>Cobranca_Finalidade!BT53/1000000</f>
        <v>5.7602788</v>
      </c>
      <c r="G48" s="116">
        <f>Cobranca_Finalidade!BU53/1000000</f>
        <v>42.839686356500003</v>
      </c>
      <c r="H48" s="129">
        <f>Cobranca_Finalidade!BV53/1000000</f>
        <v>41.364655989999996</v>
      </c>
      <c r="I48" s="183"/>
      <c r="J48" s="64"/>
      <c r="K48" s="137"/>
      <c r="L48" s="137"/>
      <c r="M48" s="137"/>
    </row>
    <row r="49" spans="1:13" s="7" customFormat="1" ht="12.75" x14ac:dyDescent="0.2">
      <c r="A49" s="233"/>
      <c r="B49" s="17" t="s">
        <v>21</v>
      </c>
      <c r="C49" s="1" t="s">
        <v>14</v>
      </c>
      <c r="D49" s="2">
        <v>40909</v>
      </c>
      <c r="E49" s="112">
        <f>Cobranca_Finalidade!BM54/1000000</f>
        <v>6.6413359000000005</v>
      </c>
      <c r="F49" s="112">
        <f>Cobranca_Finalidade!BT54/1000000</f>
        <v>4.6377818199999989</v>
      </c>
      <c r="G49" s="116">
        <f>Cobranca_Finalidade!BU54/1000000</f>
        <v>21.468893740000002</v>
      </c>
      <c r="H49" s="129">
        <f>Cobranca_Finalidade!BV54/1000000</f>
        <v>18.925511960000001</v>
      </c>
      <c r="I49" s="183"/>
      <c r="J49" s="64"/>
      <c r="K49" s="137"/>
      <c r="L49" s="137"/>
      <c r="M49" s="137"/>
    </row>
    <row r="50" spans="1:13" s="7" customFormat="1" ht="12.75" x14ac:dyDescent="0.2">
      <c r="A50" s="233"/>
      <c r="B50" s="17" t="s">
        <v>22</v>
      </c>
      <c r="C50" s="1" t="s">
        <v>14</v>
      </c>
      <c r="D50" s="2">
        <v>40909</v>
      </c>
      <c r="E50" s="112">
        <f>Cobranca_Finalidade!BM55/1000000</f>
        <v>12.01036334</v>
      </c>
      <c r="F50" s="112">
        <f>Cobranca_Finalidade!BT55/1000000</f>
        <v>9.9141363299999998</v>
      </c>
      <c r="G50" s="116">
        <f>Cobranca_Finalidade!BU55/1000000</f>
        <v>51.556844790000007</v>
      </c>
      <c r="H50" s="129">
        <f>Cobranca_Finalidade!BV55/1000000</f>
        <v>49.029249850000006</v>
      </c>
      <c r="I50" s="183"/>
      <c r="J50" s="64"/>
      <c r="K50" s="137"/>
      <c r="L50" s="137"/>
      <c r="M50" s="137"/>
    </row>
    <row r="51" spans="1:13" s="7" customFormat="1" ht="12.75" x14ac:dyDescent="0.2">
      <c r="A51" s="233"/>
      <c r="B51" s="17" t="s">
        <v>23</v>
      </c>
      <c r="C51" s="1" t="s">
        <v>14</v>
      </c>
      <c r="D51" s="2">
        <v>40909</v>
      </c>
      <c r="E51" s="112">
        <f>Cobranca_Finalidade!BM56/1000000</f>
        <v>4.2351285599999997</v>
      </c>
      <c r="F51" s="112">
        <f>Cobranca_Finalidade!BT56/1000000</f>
        <v>2.4644225</v>
      </c>
      <c r="G51" s="116">
        <f>Cobranca_Finalidade!BU56/1000000</f>
        <v>14.266684679999999</v>
      </c>
      <c r="H51" s="129">
        <f>Cobranca_Finalidade!BV56/1000000</f>
        <v>11.949196209999998</v>
      </c>
      <c r="I51" s="183"/>
      <c r="J51" s="64"/>
      <c r="K51" s="137"/>
      <c r="L51" s="137"/>
      <c r="M51" s="137"/>
    </row>
    <row r="52" spans="1:13" s="7" customFormat="1" ht="12.75" x14ac:dyDescent="0.2">
      <c r="A52" s="233"/>
      <c r="B52" s="17" t="s">
        <v>24</v>
      </c>
      <c r="C52" s="1" t="s">
        <v>14</v>
      </c>
      <c r="D52" s="2">
        <v>40909</v>
      </c>
      <c r="E52" s="112">
        <f>Cobranca_Finalidade!BM57/1000000</f>
        <v>2.7881514499999995</v>
      </c>
      <c r="F52" s="112">
        <f>Cobranca_Finalidade!BT57/1000000</f>
        <v>0.78549231000000008</v>
      </c>
      <c r="G52" s="116">
        <f>Cobranca_Finalidade!BU57/1000000</f>
        <v>6.0593573099999984</v>
      </c>
      <c r="H52" s="129">
        <f>Cobranca_Finalidade!BV57/1000000</f>
        <v>3.4847548299999995</v>
      </c>
      <c r="I52" s="183"/>
      <c r="J52" s="64"/>
      <c r="K52" s="137"/>
      <c r="L52" s="137"/>
      <c r="M52" s="137"/>
    </row>
    <row r="53" spans="1:13" s="7" customFormat="1" ht="12.75" x14ac:dyDescent="0.2">
      <c r="A53" s="233"/>
      <c r="B53" s="17" t="s">
        <v>25</v>
      </c>
      <c r="C53" s="1" t="s">
        <v>14</v>
      </c>
      <c r="D53" s="2">
        <v>40909</v>
      </c>
      <c r="E53" s="112">
        <f>Cobranca_Finalidade!BM58/1000000</f>
        <v>2.4850565200000001</v>
      </c>
      <c r="F53" s="112">
        <f>Cobranca_Finalidade!BT58/1000000</f>
        <v>0.99234299999999998</v>
      </c>
      <c r="G53" s="116">
        <f>Cobranca_Finalidade!BU58/1000000</f>
        <v>6.6882154299999996</v>
      </c>
      <c r="H53" s="129">
        <f>Cobranca_Finalidade!BV58/1000000</f>
        <v>4.3782944500000003</v>
      </c>
      <c r="I53" s="183"/>
      <c r="J53" s="64"/>
      <c r="K53" s="137"/>
      <c r="L53" s="137"/>
      <c r="M53" s="137"/>
    </row>
    <row r="54" spans="1:13" s="7" customFormat="1" ht="12.75" x14ac:dyDescent="0.2">
      <c r="A54" s="233"/>
      <c r="B54" s="17" t="s">
        <v>26</v>
      </c>
      <c r="C54" s="1" t="s">
        <v>14</v>
      </c>
      <c r="D54" s="2">
        <v>40909</v>
      </c>
      <c r="E54" s="112">
        <f>Cobranca_Finalidade!BM59/1000000</f>
        <v>1.7584006699999999</v>
      </c>
      <c r="F54" s="112">
        <f>Cobranca_Finalidade!BT59/1000000</f>
        <v>0.93501736999999996</v>
      </c>
      <c r="G54" s="116">
        <f>Cobranca_Finalidade!BU59/1000000</f>
        <v>5.4504235499999991</v>
      </c>
      <c r="H54" s="129">
        <f>Cobranca_Finalidade!BV59/1000000</f>
        <v>4.3346871600000005</v>
      </c>
      <c r="I54" s="183"/>
      <c r="J54" s="64"/>
      <c r="K54" s="137"/>
      <c r="L54" s="137"/>
      <c r="M54" s="137"/>
    </row>
    <row r="55" spans="1:13" s="7" customFormat="1" ht="12.75" x14ac:dyDescent="0.2">
      <c r="A55" s="233"/>
      <c r="B55" s="17" t="s">
        <v>97</v>
      </c>
      <c r="C55" s="1" t="s">
        <v>14</v>
      </c>
      <c r="D55" s="2">
        <v>41944</v>
      </c>
      <c r="E55" s="112">
        <f>Cobranca_Finalidade!BM60/1000000</f>
        <v>1.8055555599999997</v>
      </c>
      <c r="F55" s="112">
        <f>Cobranca_Finalidade!BT60/1000000</f>
        <v>1.5517361000000001</v>
      </c>
      <c r="G55" s="116">
        <f>Cobranca_Finalidade!BU60/1000000</f>
        <v>4.7170906599999993</v>
      </c>
      <c r="H55" s="129">
        <f>Cobranca_Finalidade!BV60/1000000</f>
        <v>3.8415781600000001</v>
      </c>
      <c r="I55" s="183"/>
      <c r="J55" s="64"/>
      <c r="K55" s="137"/>
      <c r="L55" s="137"/>
      <c r="M55" s="137"/>
    </row>
    <row r="56" spans="1:13" s="7" customFormat="1" ht="12.75" x14ac:dyDescent="0.2">
      <c r="A56" s="233"/>
      <c r="B56" s="17" t="s">
        <v>98</v>
      </c>
      <c r="C56" s="1" t="s">
        <v>14</v>
      </c>
      <c r="D56" s="2">
        <v>41944</v>
      </c>
      <c r="E56" s="112">
        <f>Cobranca_Finalidade!BM61/1000000</f>
        <v>2.0258226399999999</v>
      </c>
      <c r="F56" s="112">
        <f>Cobranca_Finalidade!BT61/1000000</f>
        <v>1.88249274</v>
      </c>
      <c r="G56" s="116">
        <f>Cobranca_Finalidade!BU61/1000000</f>
        <v>5.2373684800000015</v>
      </c>
      <c r="H56" s="129">
        <f>Cobranca_Finalidade!BV61/1000000</f>
        <v>4.1096476300000013</v>
      </c>
      <c r="I56" s="183"/>
      <c r="J56" s="64"/>
      <c r="K56" s="137"/>
      <c r="L56" s="137"/>
      <c r="M56" s="137"/>
    </row>
    <row r="57" spans="1:13" s="142" customFormat="1" ht="12.75" x14ac:dyDescent="0.2">
      <c r="A57" s="233"/>
      <c r="B57" s="143" t="s">
        <v>141</v>
      </c>
      <c r="C57" s="1" t="s">
        <v>14</v>
      </c>
      <c r="D57" s="2">
        <v>42736</v>
      </c>
      <c r="E57" s="112">
        <f>Cobranca_Finalidade!BM62/1000000</f>
        <v>2.2171702799999999</v>
      </c>
      <c r="F57" s="112">
        <f>Cobranca_Finalidade!BT62/1000000</f>
        <v>1.9017623300000002</v>
      </c>
      <c r="G57" s="116">
        <f>Cobranca_Finalidade!BU62/1000000</f>
        <v>2.2171702799999999</v>
      </c>
      <c r="H57" s="129">
        <f>Cobranca_Finalidade!BV62/1000000</f>
        <v>1.9017623300000002</v>
      </c>
      <c r="I57" s="183"/>
      <c r="J57" s="137"/>
      <c r="K57" s="137"/>
      <c r="L57" s="137"/>
      <c r="M57" s="137"/>
    </row>
    <row r="58" spans="1:13" s="7" customFormat="1" ht="12.75" x14ac:dyDescent="0.2">
      <c r="A58" s="233"/>
      <c r="B58" s="218" t="s">
        <v>43</v>
      </c>
      <c r="C58" s="218"/>
      <c r="D58" s="218"/>
      <c r="E58" s="114">
        <f>Cobranca_Finalidade!BM63/1000000</f>
        <v>52.761332200000012</v>
      </c>
      <c r="F58" s="114">
        <f>Cobranca_Finalidade!BT63/1000000</f>
        <v>39.606836340000001</v>
      </c>
      <c r="G58" s="117">
        <f>Cobranca_Finalidade!BU63/1000000</f>
        <v>243.22565104359998</v>
      </c>
      <c r="H58" s="130">
        <f>Cobranca_Finalidade!BV63/1000000</f>
        <v>213.41159071000001</v>
      </c>
      <c r="I58" s="123"/>
      <c r="J58" s="123"/>
      <c r="K58" s="123"/>
      <c r="L58" s="123"/>
      <c r="M58" s="137"/>
    </row>
    <row r="59" spans="1:13" s="7" customFormat="1" ht="12.75" x14ac:dyDescent="0.2">
      <c r="A59" s="239" t="s">
        <v>37</v>
      </c>
      <c r="B59" s="17" t="s">
        <v>33</v>
      </c>
      <c r="C59" s="1" t="s">
        <v>34</v>
      </c>
      <c r="D59" s="2">
        <v>41518</v>
      </c>
      <c r="E59" s="171">
        <f>Cobranca_Finalidade!BM64/1000000</f>
        <v>0</v>
      </c>
      <c r="F59" s="171">
        <f>Cobranca_Finalidade!BT64/1000000</f>
        <v>4.1566851299999996</v>
      </c>
      <c r="G59" s="112">
        <f>Cobranca_Finalidade!BU64/1000000</f>
        <v>11.054805249999999</v>
      </c>
      <c r="H59" s="119">
        <f>Cobranca_Finalidade!BV64/1000000</f>
        <v>14.671889609999999</v>
      </c>
      <c r="J59" s="64"/>
      <c r="K59" s="137"/>
      <c r="L59" s="137"/>
      <c r="M59" s="137"/>
    </row>
    <row r="60" spans="1:13" s="7" customFormat="1" ht="12.75" x14ac:dyDescent="0.2">
      <c r="A60" s="239"/>
      <c r="B60" s="225" t="s">
        <v>45</v>
      </c>
      <c r="C60" s="225"/>
      <c r="D60" s="225"/>
      <c r="E60" s="115">
        <f>Cobranca_Finalidade!BM65/1000000</f>
        <v>0</v>
      </c>
      <c r="F60" s="115">
        <f>Cobranca_Finalidade!BT65/1000000</f>
        <v>4.1566851299999996</v>
      </c>
      <c r="G60" s="115">
        <f>Cobranca_Finalidade!BU65/1000000</f>
        <v>11.054805249999999</v>
      </c>
      <c r="H60" s="128">
        <f>Cobranca_Finalidade!BV65/1000000</f>
        <v>14.671889609999999</v>
      </c>
      <c r="J60" s="64"/>
      <c r="K60" s="137"/>
      <c r="L60" s="137"/>
      <c r="M60" s="137"/>
    </row>
    <row r="61" spans="1:13" s="7" customFormat="1" ht="12.75" x14ac:dyDescent="0.2">
      <c r="A61" s="219" t="s">
        <v>95</v>
      </c>
      <c r="B61" s="17" t="s">
        <v>101</v>
      </c>
      <c r="C61" s="1" t="s">
        <v>100</v>
      </c>
      <c r="D61" s="2">
        <v>42005</v>
      </c>
      <c r="E61" s="112">
        <f>Cobranca_Finalidade!BM66/1000000</f>
        <v>0</v>
      </c>
      <c r="F61" s="112">
        <f>Cobranca_Finalidade!BT66/1000000</f>
        <v>0</v>
      </c>
      <c r="G61" s="112">
        <f>Cobranca_Finalidade!BU66/1000000</f>
        <v>4.12405592</v>
      </c>
      <c r="H61" s="119">
        <f>Cobranca_Finalidade!BV66/1000000</f>
        <v>0.40864384000000004</v>
      </c>
      <c r="J61" s="64"/>
      <c r="K61" s="137"/>
      <c r="L61" s="137"/>
      <c r="M61" s="137"/>
    </row>
    <row r="62" spans="1:13" s="142" customFormat="1" ht="12.75" x14ac:dyDescent="0.2">
      <c r="A62" s="219"/>
      <c r="B62" s="143" t="s">
        <v>116</v>
      </c>
      <c r="C62" s="1" t="s">
        <v>100</v>
      </c>
      <c r="D62" s="20">
        <v>42005</v>
      </c>
      <c r="E62" s="112">
        <f>Cobranca_Finalidade!BM67/1000000</f>
        <v>1.47455592</v>
      </c>
      <c r="F62" s="112">
        <f>Cobranca_Finalidade!BT67/1000000</f>
        <v>0.19825457000000002</v>
      </c>
      <c r="G62" s="112">
        <f>Cobranca_Finalidade!BU67/1000000</f>
        <v>1.7692319299999999</v>
      </c>
      <c r="H62" s="119">
        <f>Cobranca_Finalidade!BV67/1000000</f>
        <v>0.43824225999999999</v>
      </c>
      <c r="J62" s="137"/>
      <c r="K62" s="137"/>
      <c r="L62" s="137"/>
      <c r="M62" s="137"/>
    </row>
    <row r="63" spans="1:13" s="142" customFormat="1" ht="12.75" x14ac:dyDescent="0.2">
      <c r="A63" s="219"/>
      <c r="B63" s="143" t="s">
        <v>102</v>
      </c>
      <c r="C63" s="1" t="s">
        <v>100</v>
      </c>
      <c r="D63" s="20">
        <v>42005</v>
      </c>
      <c r="E63" s="112">
        <f>Cobranca_Finalidade!BM68/1000000</f>
        <v>1.7735932299999999</v>
      </c>
      <c r="F63" s="112">
        <f>Cobranca_Finalidade!BT68/1000000</f>
        <v>0.34973442000000005</v>
      </c>
      <c r="G63" s="112">
        <f>Cobranca_Finalidade!BU68/1000000</f>
        <v>3.0251675899999997</v>
      </c>
      <c r="H63" s="119">
        <f>Cobranca_Finalidade!BV68/1000000</f>
        <v>0.59025358000000006</v>
      </c>
      <c r="J63" s="137"/>
      <c r="K63" s="137"/>
      <c r="L63" s="137"/>
      <c r="M63" s="137"/>
    </row>
    <row r="64" spans="1:13" s="142" customFormat="1" ht="12.75" x14ac:dyDescent="0.2">
      <c r="A64" s="219"/>
      <c r="B64" s="143" t="s">
        <v>117</v>
      </c>
      <c r="C64" s="1" t="s">
        <v>100</v>
      </c>
      <c r="D64" s="20">
        <v>42005</v>
      </c>
      <c r="E64" s="112">
        <f>Cobranca_Finalidade!BM69/1000000</f>
        <v>0.50303436000000001</v>
      </c>
      <c r="F64" s="112">
        <f>Cobranca_Finalidade!BT69/1000000</f>
        <v>0.23485942000000001</v>
      </c>
      <c r="G64" s="112">
        <f>Cobranca_Finalidade!BU69/1000000</f>
        <v>1.01701157</v>
      </c>
      <c r="H64" s="119">
        <f>Cobranca_Finalidade!BV69/1000000</f>
        <v>0.47909933999999998</v>
      </c>
      <c r="J64" s="137"/>
      <c r="K64" s="137"/>
      <c r="L64" s="137"/>
      <c r="M64" s="137"/>
    </row>
    <row r="65" spans="1:13" s="142" customFormat="1" ht="12.75" x14ac:dyDescent="0.2">
      <c r="A65" s="219"/>
      <c r="B65" s="143" t="s">
        <v>148</v>
      </c>
      <c r="C65" s="1" t="s">
        <v>100</v>
      </c>
      <c r="D65" s="20">
        <v>42005</v>
      </c>
      <c r="E65" s="112">
        <f>Cobranca_Finalidade!BM70/1000000</f>
        <v>0.1212652</v>
      </c>
      <c r="F65" s="192">
        <f>Cobranca_Finalidade!BT70/1000000</f>
        <v>4.5418600000000009E-3</v>
      </c>
      <c r="G65" s="112">
        <f>Cobranca_Finalidade!BU70/1000000</f>
        <v>0.1212652</v>
      </c>
      <c r="H65" s="119">
        <f>Cobranca_Finalidade!BV70/1000000</f>
        <v>4.5418600000000009E-3</v>
      </c>
      <c r="J65" s="137"/>
      <c r="K65" s="137"/>
      <c r="L65" s="137"/>
      <c r="M65" s="137"/>
    </row>
    <row r="66" spans="1:13" s="7" customFormat="1" ht="12.75" x14ac:dyDescent="0.2">
      <c r="A66" s="219"/>
      <c r="B66" s="218" t="s">
        <v>99</v>
      </c>
      <c r="C66" s="218"/>
      <c r="D66" s="218"/>
      <c r="E66" s="114">
        <f>Cobranca_Finalidade!BM71/1000000</f>
        <v>3.87244871</v>
      </c>
      <c r="F66" s="114">
        <f>Cobranca_Finalidade!BT71/1000000</f>
        <v>0.78739027000000006</v>
      </c>
      <c r="G66" s="114">
        <f>Cobranca_Finalidade!BU71/1000000</f>
        <v>10.05673221</v>
      </c>
      <c r="H66" s="120">
        <f>Cobranca_Finalidade!BV71/1000000</f>
        <v>1.9207808800000001</v>
      </c>
      <c r="I66" s="123"/>
      <c r="J66" s="123"/>
      <c r="K66" s="123"/>
      <c r="L66" s="123"/>
      <c r="M66" s="137"/>
    </row>
    <row r="67" spans="1:13" s="11" customFormat="1" ht="15" customHeight="1" thickBot="1" x14ac:dyDescent="0.3">
      <c r="A67" s="257" t="s">
        <v>126</v>
      </c>
      <c r="B67" s="258"/>
      <c r="C67" s="258"/>
      <c r="D67" s="258"/>
      <c r="E67" s="118">
        <f>Cobranca_Finalidade!BM72/1000000</f>
        <v>454.86796597799997</v>
      </c>
      <c r="F67" s="118">
        <f>Cobranca_Finalidade!BT72/1000000</f>
        <v>430.44279781999995</v>
      </c>
      <c r="G67" s="118">
        <f>Cobranca_Finalidade!BU72/1000000</f>
        <v>2547.4228175916001</v>
      </c>
      <c r="H67" s="122">
        <f>Cobranca_Finalidade!BV72/1000000</f>
        <v>2372.7167464230001</v>
      </c>
      <c r="J67" s="173"/>
    </row>
    <row r="68" spans="1:13" s="51" customFormat="1" ht="12.75" x14ac:dyDescent="0.2">
      <c r="A68" s="5"/>
      <c r="B68" s="48"/>
      <c r="C68" s="48"/>
      <c r="D68" s="48"/>
      <c r="E68" s="49"/>
      <c r="F68" s="49"/>
      <c r="G68" s="49"/>
      <c r="H68" s="49"/>
      <c r="J68" s="174"/>
    </row>
    <row r="69" spans="1:13" s="51" customFormat="1" x14ac:dyDescent="0.25">
      <c r="A69" s="65"/>
      <c r="B69" s="66"/>
      <c r="C69" s="66"/>
      <c r="D69" s="66"/>
      <c r="E69" s="189"/>
      <c r="F69" s="189"/>
      <c r="G69" s="189"/>
      <c r="H69" s="189"/>
    </row>
    <row r="70" spans="1:13" s="51" customFormat="1" ht="12.75" x14ac:dyDescent="0.2">
      <c r="B70" s="48"/>
      <c r="C70" s="48"/>
      <c r="D70" s="48"/>
      <c r="E70" s="49"/>
      <c r="F70" s="49"/>
      <c r="G70" s="49"/>
      <c r="H70" s="49"/>
    </row>
  </sheetData>
  <mergeCells count="21">
    <mergeCell ref="E2:F2"/>
    <mergeCell ref="G2:H2"/>
    <mergeCell ref="A4:A8"/>
    <mergeCell ref="B8:D8"/>
    <mergeCell ref="A1:H1"/>
    <mergeCell ref="A2:B3"/>
    <mergeCell ref="C2:C3"/>
    <mergeCell ref="D2:D3"/>
    <mergeCell ref="A9:A21"/>
    <mergeCell ref="B21:D21"/>
    <mergeCell ref="A22:A32"/>
    <mergeCell ref="B32:D32"/>
    <mergeCell ref="A33:A45"/>
    <mergeCell ref="B45:D45"/>
    <mergeCell ref="A67:D67"/>
    <mergeCell ref="A46:A58"/>
    <mergeCell ref="B58:D58"/>
    <mergeCell ref="A59:A60"/>
    <mergeCell ref="B60:D60"/>
    <mergeCell ref="A61:A66"/>
    <mergeCell ref="B66:D6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workbookViewId="0">
      <selection activeCell="D38" sqref="D38"/>
    </sheetView>
  </sheetViews>
  <sheetFormatPr defaultRowHeight="12.75" x14ac:dyDescent="0.2"/>
  <cols>
    <col min="1" max="1" width="39" style="5" bestFit="1" customWidth="1"/>
    <col min="2" max="2" width="8.140625" style="5" customWidth="1"/>
    <col min="3" max="4" width="14" style="5" bestFit="1" customWidth="1"/>
    <col min="5" max="6" width="15.7109375" style="5" bestFit="1" customWidth="1"/>
    <col min="7" max="8" width="9.140625" style="7"/>
    <col min="9" max="12" width="14.85546875" style="7" customWidth="1"/>
    <col min="13" max="13" width="9.140625" style="7"/>
    <col min="14" max="17" width="17.7109375" style="7" customWidth="1"/>
    <col min="18" max="16384" width="9.140625" style="7"/>
  </cols>
  <sheetData>
    <row r="1" spans="1:9" x14ac:dyDescent="0.2">
      <c r="A1" s="253" t="s">
        <v>108</v>
      </c>
      <c r="B1" s="254"/>
      <c r="C1" s="254"/>
      <c r="D1" s="254"/>
      <c r="E1" s="254"/>
      <c r="F1" s="255"/>
    </row>
    <row r="2" spans="1:9" x14ac:dyDescent="0.2">
      <c r="A2" s="250" t="s">
        <v>65</v>
      </c>
      <c r="B2" s="223" t="s">
        <v>2</v>
      </c>
      <c r="C2" s="196">
        <v>2017</v>
      </c>
      <c r="D2" s="196"/>
      <c r="E2" s="196" t="s">
        <v>68</v>
      </c>
      <c r="F2" s="256"/>
    </row>
    <row r="3" spans="1:9" x14ac:dyDescent="0.2">
      <c r="A3" s="250"/>
      <c r="B3" s="223"/>
      <c r="C3" s="108" t="s">
        <v>5</v>
      </c>
      <c r="D3" s="108" t="s">
        <v>6</v>
      </c>
      <c r="E3" s="108" t="s">
        <v>5</v>
      </c>
      <c r="F3" s="107" t="s">
        <v>6</v>
      </c>
    </row>
    <row r="4" spans="1:9" x14ac:dyDescent="0.2">
      <c r="A4" s="250" t="s">
        <v>66</v>
      </c>
      <c r="B4" s="223"/>
      <c r="C4" s="223"/>
      <c r="D4" s="223"/>
      <c r="E4" s="223"/>
      <c r="F4" s="216"/>
    </row>
    <row r="5" spans="1:9" x14ac:dyDescent="0.2">
      <c r="A5" s="18" t="s">
        <v>12</v>
      </c>
      <c r="B5" s="2">
        <f>Cobranca_Finalidade!D5</f>
        <v>37681</v>
      </c>
      <c r="C5" s="112">
        <f>Cobranca_Finalidade!BM5/1000000</f>
        <v>11.819302169999995</v>
      </c>
      <c r="D5" s="112">
        <f>Cobranca_Finalidade!BT5/1000000</f>
        <v>11.702172479999998</v>
      </c>
      <c r="E5" s="112">
        <f>Cobranca_Finalidade!BU5/1000000</f>
        <v>156.14829155999996</v>
      </c>
      <c r="F5" s="119">
        <f>Cobranca_Finalidade!BV5/1000000</f>
        <v>152.83482982999999</v>
      </c>
    </row>
    <row r="6" spans="1:9" x14ac:dyDescent="0.2">
      <c r="A6" s="18" t="s">
        <v>64</v>
      </c>
      <c r="B6" s="2">
        <f>Cobranca_Finalidade!D6</f>
        <v>38718</v>
      </c>
      <c r="C6" s="112">
        <f>Cobranca_Finalidade!BM6/1000000</f>
        <v>19.852862429999998</v>
      </c>
      <c r="D6" s="112">
        <f>Cobranca_Finalidade!BT6/1000000</f>
        <v>19.387931339999994</v>
      </c>
      <c r="E6" s="112">
        <f>Cobranca_Finalidade!BU6/1000000</f>
        <v>205.75363787999999</v>
      </c>
      <c r="F6" s="119">
        <f>Cobranca_Finalidade!BV6/1000000</f>
        <v>190.97634428300003</v>
      </c>
    </row>
    <row r="7" spans="1:9" x14ac:dyDescent="0.2">
      <c r="A7" s="18" t="s">
        <v>56</v>
      </c>
      <c r="B7" s="2">
        <f>Cobranca_Finalidade!D7</f>
        <v>40360</v>
      </c>
      <c r="C7" s="112">
        <f>Cobranca_Finalidade!BM7/1000000</f>
        <v>23.390332459999986</v>
      </c>
      <c r="D7" s="112">
        <f>Cobranca_Finalidade!BT7/1000000</f>
        <v>22.292814119999989</v>
      </c>
      <c r="E7" s="112">
        <f>Cobranca_Finalidade!BU7/1000000</f>
        <v>169.07268153999996</v>
      </c>
      <c r="F7" s="119">
        <f>Cobranca_Finalidade!BV7/1000000</f>
        <v>160.26579348000001</v>
      </c>
    </row>
    <row r="8" spans="1:9" x14ac:dyDescent="0.2">
      <c r="A8" s="18" t="s">
        <v>57</v>
      </c>
      <c r="B8" s="2">
        <f>Cobranca_Finalidade!D8</f>
        <v>40848</v>
      </c>
      <c r="C8" s="112">
        <f>Cobranca_Finalidade!BM8/1000000</f>
        <v>11.966437390000001</v>
      </c>
      <c r="D8" s="112">
        <f>Cobranca_Finalidade!BT8/1000000</f>
        <v>11.26334636</v>
      </c>
      <c r="E8" s="112">
        <f>Cobranca_Finalidade!BU8/1000000</f>
        <v>64.149617459999988</v>
      </c>
      <c r="F8" s="119">
        <f>Cobranca_Finalidade!BV8/1000000</f>
        <v>50.825359710000001</v>
      </c>
    </row>
    <row r="9" spans="1:9" x14ac:dyDescent="0.2">
      <c r="A9" s="233" t="s">
        <v>68</v>
      </c>
      <c r="B9" s="218"/>
      <c r="C9" s="114">
        <f>SUM(C5:C8)</f>
        <v>67.02893444999998</v>
      </c>
      <c r="D9" s="114">
        <f>SUM(D5:D8)</f>
        <v>64.646264299999984</v>
      </c>
      <c r="E9" s="114">
        <f>SUM(E5:E8)</f>
        <v>595.1242284399998</v>
      </c>
      <c r="F9" s="120">
        <f>SUM(F5:F8)</f>
        <v>554.90232730299999</v>
      </c>
      <c r="H9" s="123"/>
      <c r="I9" s="64"/>
    </row>
    <row r="10" spans="1:9" x14ac:dyDescent="0.2">
      <c r="A10" s="250" t="s">
        <v>67</v>
      </c>
      <c r="B10" s="223"/>
      <c r="C10" s="223"/>
      <c r="D10" s="223"/>
      <c r="E10" s="223"/>
      <c r="F10" s="216"/>
    </row>
    <row r="11" spans="1:9" x14ac:dyDescent="0.2">
      <c r="A11" s="19" t="s">
        <v>58</v>
      </c>
      <c r="B11" s="124">
        <f>Cobranca_Finalidade!D12</f>
        <v>35370</v>
      </c>
      <c r="C11" s="112">
        <f>Cobranca_Finalidade!BM24/1000000</f>
        <v>183.309676</v>
      </c>
      <c r="D11" s="112">
        <f>Cobranca_Finalidade!BT24/1000000</f>
        <v>181.93212800000001</v>
      </c>
      <c r="E11" s="112">
        <f>Cobranca_Finalidade!BU24/1000000</f>
        <v>876.63036138999996</v>
      </c>
      <c r="F11" s="119">
        <f>Cobranca_Finalidade!BV24/1000000</f>
        <v>851.95520270999987</v>
      </c>
    </row>
    <row r="12" spans="1:9" ht="12.75" customHeight="1" x14ac:dyDescent="0.2">
      <c r="A12" s="18" t="s">
        <v>59</v>
      </c>
      <c r="B12" s="2">
        <f>Cobranca_Finalidade!D25</f>
        <v>37987</v>
      </c>
      <c r="C12" s="112">
        <f>Cobranca_Finalidade!BM35/1000000</f>
        <v>54.410642578000001</v>
      </c>
      <c r="D12" s="112">
        <f>Cobranca_Finalidade!BT35/1000000</f>
        <v>50.987569999999998</v>
      </c>
      <c r="E12" s="112">
        <f>Cobranca_Finalidade!BU35/1000000</f>
        <v>326.24039110800004</v>
      </c>
      <c r="F12" s="119">
        <f>Cobranca_Finalidade!BV35/1000000</f>
        <v>287.27181916000001</v>
      </c>
    </row>
    <row r="13" spans="1:9" x14ac:dyDescent="0.2">
      <c r="A13" s="18" t="s">
        <v>60</v>
      </c>
      <c r="B13" s="2">
        <f>Cobranca_Finalidade!D36</f>
        <v>39083</v>
      </c>
      <c r="C13" s="112">
        <f>Cobranca_Finalidade!BM50/1000000</f>
        <v>93.484932040000018</v>
      </c>
      <c r="D13" s="112">
        <f>Cobranca_Finalidade!BT50/1000000</f>
        <v>88.325923779999997</v>
      </c>
      <c r="E13" s="112">
        <f>Cobranca_Finalidade!BU50/1000000</f>
        <v>485.09064814999994</v>
      </c>
      <c r="F13" s="119">
        <f>Cobranca_Finalidade!BV50/1000000</f>
        <v>448.58313605000023</v>
      </c>
    </row>
    <row r="14" spans="1:9" x14ac:dyDescent="0.2">
      <c r="A14" s="18" t="s">
        <v>61</v>
      </c>
      <c r="B14" s="2">
        <f>Cobranca_Finalidade!D51</f>
        <v>40238</v>
      </c>
      <c r="C14" s="112">
        <f>Cobranca_Finalidade!BM63/1000000</f>
        <v>52.761332200000012</v>
      </c>
      <c r="D14" s="112">
        <f>Cobranca_Finalidade!BT63/1000000</f>
        <v>39.606836340000001</v>
      </c>
      <c r="E14" s="112">
        <f>Cobranca_Finalidade!BU63/1000000</f>
        <v>243.22565104359998</v>
      </c>
      <c r="F14" s="119">
        <f>Cobranca_Finalidade!BV63/1000000</f>
        <v>213.41159071000001</v>
      </c>
    </row>
    <row r="15" spans="1:9" x14ac:dyDescent="0.2">
      <c r="A15" s="18" t="s">
        <v>62</v>
      </c>
      <c r="B15" s="2">
        <f>Cobranca_Finalidade!D64</f>
        <v>41518</v>
      </c>
      <c r="C15" s="121">
        <f>Cobranca_Finalidade!BM65/1000000</f>
        <v>0</v>
      </c>
      <c r="D15" s="121">
        <f>Cobranca_Finalidade!BT65/1000000</f>
        <v>4.1566851299999996</v>
      </c>
      <c r="E15" s="112">
        <f>Cobranca_Finalidade!BU65/1000000</f>
        <v>11.054805249999999</v>
      </c>
      <c r="F15" s="119">
        <f>Cobranca_Finalidade!BV65/1000000</f>
        <v>14.671889609999999</v>
      </c>
    </row>
    <row r="16" spans="1:9" x14ac:dyDescent="0.2">
      <c r="A16" s="18" t="s">
        <v>102</v>
      </c>
      <c r="B16" s="2">
        <v>42005</v>
      </c>
      <c r="C16" s="112">
        <f>Cobranca_Finalidade!BM71/1000000</f>
        <v>3.87244871</v>
      </c>
      <c r="D16" s="112">
        <f>Cobranca_Finalidade!BT71/1000000</f>
        <v>0.78739027000000006</v>
      </c>
      <c r="E16" s="112">
        <f>Cobranca_Finalidade!BU71/1000000</f>
        <v>10.05673221</v>
      </c>
      <c r="F16" s="119">
        <f>Cobranca_Finalidade!BV71/1000000</f>
        <v>1.9207808800000001</v>
      </c>
    </row>
    <row r="17" spans="1:14" x14ac:dyDescent="0.2">
      <c r="A17" s="233" t="s">
        <v>68</v>
      </c>
      <c r="B17" s="218"/>
      <c r="C17" s="114">
        <f>SUM(C11:C16)</f>
        <v>387.83903152800008</v>
      </c>
      <c r="D17" s="114">
        <f>SUM(D11:D16)</f>
        <v>365.79653352000008</v>
      </c>
      <c r="E17" s="114">
        <f>SUM(E11:E16)</f>
        <v>1952.2985891516</v>
      </c>
      <c r="F17" s="120">
        <f>SUM(F11:F16)</f>
        <v>1817.8144191200001</v>
      </c>
    </row>
    <row r="18" spans="1:14" ht="15.75" customHeight="1" thickBot="1" x14ac:dyDescent="0.3">
      <c r="A18" s="257" t="s">
        <v>130</v>
      </c>
      <c r="B18" s="258"/>
      <c r="C18" s="118">
        <f>C17+C9</f>
        <v>454.86796597800003</v>
      </c>
      <c r="D18" s="118">
        <f>D17+D9</f>
        <v>430.44279782000007</v>
      </c>
      <c r="E18" s="118">
        <f>E17+E9</f>
        <v>2547.4228175915996</v>
      </c>
      <c r="F18" s="122">
        <f>F17+F9</f>
        <v>2372.7167464230001</v>
      </c>
    </row>
    <row r="20" spans="1:14" ht="13.5" thickBot="1" x14ac:dyDescent="0.25">
      <c r="A20" s="142"/>
      <c r="B20" s="7"/>
      <c r="C20" s="7"/>
      <c r="D20" s="7"/>
      <c r="E20" s="7"/>
      <c r="F20" s="7"/>
    </row>
    <row r="21" spans="1:14" ht="15.75" customHeight="1" x14ac:dyDescent="0.2">
      <c r="I21" s="253" t="s">
        <v>110</v>
      </c>
      <c r="J21" s="254"/>
      <c r="K21" s="254"/>
      <c r="L21" s="255"/>
    </row>
    <row r="22" spans="1:14" ht="15" customHeight="1" x14ac:dyDescent="0.2">
      <c r="C22" s="6"/>
      <c r="D22" s="6"/>
      <c r="E22" s="6"/>
      <c r="F22" s="6"/>
      <c r="I22" s="109" t="s">
        <v>69</v>
      </c>
      <c r="J22" s="108" t="s">
        <v>2</v>
      </c>
      <c r="K22" s="108">
        <v>2017</v>
      </c>
      <c r="L22" s="107" t="s">
        <v>68</v>
      </c>
    </row>
    <row r="23" spans="1:14" ht="13.5" thickBot="1" x14ac:dyDescent="0.25">
      <c r="I23" s="21" t="s">
        <v>46</v>
      </c>
      <c r="J23" s="38">
        <f>Cobranca_Finalidade!D83</f>
        <v>2001</v>
      </c>
      <c r="K23" s="125">
        <f>Cobranca_Finalidade!BN83/1000000</f>
        <v>172.81001494</v>
      </c>
      <c r="L23" s="126">
        <f>Cobranca_Finalidade!BV83/1000000</f>
        <v>2394.3635052300001</v>
      </c>
    </row>
    <row r="24" spans="1:14" ht="13.5" thickBot="1" x14ac:dyDescent="0.25"/>
    <row r="25" spans="1:14" x14ac:dyDescent="0.2">
      <c r="I25" s="253" t="s">
        <v>111</v>
      </c>
      <c r="J25" s="254"/>
      <c r="K25" s="254"/>
      <c r="L25" s="255"/>
    </row>
    <row r="26" spans="1:14" x14ac:dyDescent="0.2">
      <c r="I26" s="109" t="s">
        <v>69</v>
      </c>
      <c r="J26" s="108" t="s">
        <v>2</v>
      </c>
      <c r="K26" s="108">
        <v>2017</v>
      </c>
      <c r="L26" s="107" t="s">
        <v>68</v>
      </c>
    </row>
    <row r="27" spans="1:14" ht="13.5" thickBot="1" x14ac:dyDescent="0.25">
      <c r="I27" s="21" t="s">
        <v>104</v>
      </c>
      <c r="J27" s="38">
        <v>2007</v>
      </c>
      <c r="K27" s="125">
        <f>Cobranca_Finalidade!BG90/1000000</f>
        <v>0</v>
      </c>
      <c r="L27" s="126">
        <f>Cobranca_Finalidade!BU90/1000000</f>
        <v>1.48751039</v>
      </c>
    </row>
    <row r="28" spans="1:14" ht="13.5" thickBot="1" x14ac:dyDescent="0.25"/>
    <row r="29" spans="1:14" ht="25.5" customHeight="1" x14ac:dyDescent="0.2">
      <c r="I29" s="253" t="s">
        <v>134</v>
      </c>
      <c r="J29" s="254"/>
      <c r="K29" s="254"/>
      <c r="L29" s="255"/>
    </row>
    <row r="30" spans="1:14" x14ac:dyDescent="0.2">
      <c r="I30" s="149"/>
      <c r="J30" s="147" t="s">
        <v>2</v>
      </c>
      <c r="K30" s="147">
        <v>2016</v>
      </c>
      <c r="L30" s="148" t="s">
        <v>68</v>
      </c>
    </row>
    <row r="31" spans="1:14" ht="26.25" thickBot="1" x14ac:dyDescent="0.25">
      <c r="I31" s="144" t="s">
        <v>133</v>
      </c>
      <c r="J31" s="153">
        <v>39083</v>
      </c>
      <c r="K31" s="165">
        <f>Cobranca_Finalidade!BG98/1000000</f>
        <v>7.0716288799999996</v>
      </c>
      <c r="L31" s="166">
        <f>Cobranca_Finalidade!BU98/1000000</f>
        <v>29.462874505499997</v>
      </c>
    </row>
    <row r="32" spans="1:14" x14ac:dyDescent="0.2">
      <c r="I32" s="5"/>
      <c r="J32" s="5"/>
      <c r="K32" s="5"/>
      <c r="L32" s="5"/>
      <c r="M32" s="5"/>
      <c r="N32" s="5"/>
    </row>
    <row r="33" spans="1:14" s="142" customFormat="1" x14ac:dyDescent="0.2">
      <c r="A33" s="141"/>
      <c r="B33" s="141"/>
      <c r="C33" s="141"/>
      <c r="D33" s="141"/>
      <c r="E33" s="141"/>
      <c r="F33" s="141"/>
      <c r="M33" s="141"/>
      <c r="N33" s="141"/>
    </row>
    <row r="34" spans="1:14" s="142" customFormat="1" x14ac:dyDescent="0.2">
      <c r="A34" s="141"/>
      <c r="B34" s="141"/>
      <c r="C34" s="141"/>
      <c r="D34" s="141"/>
      <c r="E34" s="141"/>
      <c r="F34" s="141"/>
      <c r="M34" s="141"/>
      <c r="N34" s="141"/>
    </row>
    <row r="35" spans="1:14" ht="15" customHeight="1" x14ac:dyDescent="0.2">
      <c r="N35" s="141"/>
    </row>
    <row r="36" spans="1:14" x14ac:dyDescent="0.2">
      <c r="H36" s="141"/>
      <c r="I36" s="141"/>
      <c r="J36" s="141"/>
      <c r="K36" s="141"/>
      <c r="L36" s="141"/>
      <c r="M36" s="141"/>
      <c r="N36" s="5"/>
    </row>
  </sheetData>
  <mergeCells count="13">
    <mergeCell ref="I29:L29"/>
    <mergeCell ref="A1:F1"/>
    <mergeCell ref="A4:F4"/>
    <mergeCell ref="A10:F10"/>
    <mergeCell ref="B2:B3"/>
    <mergeCell ref="A9:B9"/>
    <mergeCell ref="I25:L25"/>
    <mergeCell ref="I21:L21"/>
    <mergeCell ref="A17:B17"/>
    <mergeCell ref="E2:F2"/>
    <mergeCell ref="C2:D2"/>
    <mergeCell ref="A2:A3"/>
    <mergeCell ref="A18:B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Cobranca_Finalidade</vt:lpstr>
      <vt:lpstr>Cobranca_Arrecadacao</vt:lpstr>
      <vt:lpstr>Cobranca_Resumo</vt:lpstr>
      <vt:lpstr>Cobranca_Finalidade!Area_de_impressao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Marcus André Fuckner</cp:lastModifiedBy>
  <cp:lastPrinted>2014-03-06T19:55:34Z</cp:lastPrinted>
  <dcterms:created xsi:type="dcterms:W3CDTF">2013-11-01T14:05:07Z</dcterms:created>
  <dcterms:modified xsi:type="dcterms:W3CDTF">2018-09-06T13:36:36Z</dcterms:modified>
</cp:coreProperties>
</file>